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Start here" state="visible" r:id="rId5"/>
    <sheet sheetId="3" name="Your figures" state="visible" r:id="rId6"/>
    <sheet sheetId="4" name="Notes" state="visible" r:id="rId7"/>
  </sheets>
  <definedNames>
    <definedName name="PA">Rates!$B$2</definedName>
    <definedName name="BASIC_RATE_LIMIT">Rates!$B$3</definedName>
    <definedName name="HIGHER_RATE_LIMIT">Rates!$B$4</definedName>
    <definedName name="DIV_ALLOWANCE">Rates!$B$5</definedName>
    <definedName name="DIV_BASIC">Rates!$B$6</definedName>
    <definedName name="DIV_HIGHER">Rates!$B$7</definedName>
    <definedName name="DIV_ADDITIONAL">Rates!$B$8</definedName>
    <definedName name="EE_PT">Rates!$B$9</definedName>
    <definedName name="EE_UEL">Rates!$B$10</definedName>
    <definedName name="EE_MAIN">Rates!$B$11</definedName>
    <definedName name="EE_UPPER">Rates!$B$12</definedName>
    <definedName name="ER_ST">Rates!$B$13</definedName>
    <definedName name="ER_RATE">Rates!$B$14</definedName>
    <definedName name="LEVY">Rates!$B$15</definedName>
    <definedName name="CT_SMALL">Rates!$B$16</definedName>
    <definedName name="CT_MAIN">Rates!$B$17</definedName>
    <definedName name="CT_LOWER">Rates!$B$18</definedName>
    <definedName name="CT_UPPER">Rates!$B$19</definedName>
    <definedName name="CT_FRAC">Rates!$B$20</definedName>
    <definedName name="S_DayRate">'Your figures'!$B$3</definedName>
    <definedName name="S_Days">'Your figures'!$B$4</definedName>
    <definedName name="S_Salary">'Your figures'!$B$5</definedName>
    <definedName name="S_Expenses">'Your figures'!$B$6</definedName>
    <definedName name="S_UmbrellaMargin">'Your figures'!$B$7</definedName>
    <definedName name="S_AccountFees">'Your figures'!$B$8</definedName>
    <definedName name="S_Turnover">'Your figures'!$B$10</definedName>
    <definedName name="L_EmployerNI">'Your figures'!$B$13</definedName>
    <definedName name="L_ProfitBT">'Your figures'!$B$14</definedName>
    <definedName name="L_CT">'Your figures'!$B$15</definedName>
    <definedName name="L_Dividends">'Your figures'!$B$16</definedName>
    <definedName name="L_PA">'Your figures'!$B$17</definedName>
    <definedName name="L_SalaryTaxable">'Your figures'!$B$18</definedName>
    <definedName name="L_IncomeTax">'Your figures'!$B$19</definedName>
    <definedName name="L_DivTaxable">'Your figures'!$B$20</definedName>
    <definedName name="L_BasicRoom">'Your figures'!$B$21</definedName>
    <definedName name="L_HigherRoom">'Your figures'!$B$22</definedName>
    <definedName name="L_DivBasic">'Your figures'!$B$23</definedName>
    <definedName name="L_DivHigher">'Your figures'!$B$24</definedName>
    <definedName name="L_DivAdd">'Your figures'!$B$25</definedName>
    <definedName name="L_AllowB">'Your figures'!$B$26</definedName>
    <definedName name="L_AllowH">'Your figures'!$B$27</definedName>
    <definedName name="L_AllowA">'Your figures'!$B$28</definedName>
    <definedName name="L_DivTax">'Your figures'!$B$29</definedName>
    <definedName name="L_EmployeeNI">'Your figures'!$B$30</definedName>
    <definedName name="L_NetTakeHome">'Your figures'!$B$31</definedName>
    <definedName name="L_NetAfterFees">'Your figures'!$B$33</definedName>
    <definedName name="U_Pot">'Your figures'!$E$13</definedName>
    <definedName name="U_GrossSalary">'Your figures'!$E$14</definedName>
    <definedName name="U_EmployerNI">'Your figures'!$E$15</definedName>
    <definedName name="U_Levy">'Your figures'!$E$16</definedName>
    <definedName name="U_PA">'Your figures'!$E$17</definedName>
    <definedName name="U_SalaryTaxable">'Your figures'!$E$18</definedName>
    <definedName name="U_IncomeTax">'Your figures'!$E$19</definedName>
    <definedName name="U_EmployeeNI">'Your figures'!$E$20</definedName>
    <definedName name="U_NetTakeHome">'Your figures'!$E$21</definedName>
    <definedName name="S_RawGap">'Your figures'!$B$38</definedName>
    <definedName name="S_NetBenefit">'Your figures'!$B$40</definedName>
    <definedName name="Check_NetBenefit">'Your figures'!$B$42</definedName>
  </definedNames>
  <calcPr calcId="171027"/>
</workbook>
</file>

<file path=xl/sharedStrings.xml><?xml version="1.0" encoding="utf-8"?>
<sst xmlns="http://schemas.openxmlformats.org/spreadsheetml/2006/main" count="118" uniqueCount="108">
  <si>
    <t>Locked rates: do not edit (2026/27, traced to tax2026.ts)</t>
  </si>
  <si>
    <t>Personal allowance (GBP): 2026/27</t>
  </si>
  <si>
    <t>Basic rate band taxable-income limit (GBP): 2026/27</t>
  </si>
  <si>
    <t>Higher rate taxable-income upper (GBP): 2026/27</t>
  </si>
  <si>
    <t>Dividend allowance (GBP): from 6 April 2026 (FA 2026 s.4)</t>
  </si>
  <si>
    <t>Dividend tax: basic rate 10.75%: from 6 April 2026 (FA 2026 s.4)</t>
  </si>
  <si>
    <t>Dividend tax: higher rate 35.75%: from 6 April 2026 (FA 2026 s.4)</t>
  </si>
  <si>
    <t>Dividend tax: additional rate 39.35%: from 6 April 2026 (FA 2026 s.4)</t>
  </si>
  <si>
    <t>Employee NIC: primary threshold (GBP): 2026/27</t>
  </si>
  <si>
    <t>Employee NIC: upper earnings limit (GBP): 2026/27</t>
  </si>
  <si>
    <t>Employee NIC: main rate 8%: 2026/27</t>
  </si>
  <si>
    <t>Employee NIC: upper rate 2%: 2026/27</t>
  </si>
  <si>
    <t>Employer NIC: secondary threshold (GBP): 2026/27</t>
  </si>
  <si>
    <t>Employer NIC: rate 15%: 2026/27</t>
  </si>
  <si>
    <t>Apprenticeship levy: 0.5% (deducted from umbrella assignment rate)</t>
  </si>
  <si>
    <t>Corporation tax: small profits rate 19% (up to GBP50,000): FY2026</t>
  </si>
  <si>
    <t>Corporation tax: main rate 25% (above GBP250,000): FY2026</t>
  </si>
  <si>
    <t>Corporation tax: lower limit (GBP): FY2026</t>
  </si>
  <si>
    <t>Corporation tax: upper limit (GBP): FY2026</t>
  </si>
  <si>
    <t>Corporation tax: marginal fraction 3/200 = 0.015: FY2026</t>
  </si>
  <si>
    <t>Umbrella vs limited company: structure-choice model</t>
  </si>
  <si>
    <t>Contractor Tax Accountants (2026/27 rates)</t>
  </si>
  <si>
    <t/>
  </si>
  <si>
    <t>This model compares your net take-home from the same day rate under two structures:</t>
  </si>
  <si>
    <t xml:space="preserve">  1. Limited company: you own and direct a UK PSC (assumed outside IR35).</t>
  </si>
  <si>
    <t xml:space="preserve">  2. Umbrella company: you are engaged via a compliant umbrella (PAYE).</t>
  </si>
  <si>
    <t>The 'Net benefit' row shows the limited company advantage AFTER estimated annual</t>
  </si>
  <si>
    <t>running costs (accountancy, filing fees). At lower day rates the umbrella can be</t>
  </si>
  <si>
    <t>more efficient once costs are included. At higher day rates limited wins clearly.</t>
  </si>
  <si>
    <t>April 2026 change:</t>
  </si>
  <si>
    <t>Joint-and-several liability for unpaid umbrella PAYE/NIC now extends to the agency</t>
  </si>
  <si>
    <t>and end client. Always use an umbrella on the HMRC-supervised compliant list.</t>
  </si>
  <si>
    <t>How to use:</t>
  </si>
  <si>
    <t>1. Go to the 'Your figures' tab.</t>
  </si>
  <si>
    <t>2. Edit the blue highlighted cells.</t>
  </si>
  <si>
    <t>3. Every figure recalculates automatically.</t>
  </si>
  <si>
    <t>The 'Rates' tab holds the locked 2026/27 rates. Do not edit it.</t>
  </si>
  <si>
    <t>See 'Notes' for assumptions and limitations.</t>
  </si>
  <si>
    <t>Your figures: edit the blue highlighted cells</t>
  </si>
  <si>
    <t>Day rate (GBP)</t>
  </si>
  <si>
    <t>Billable days per year</t>
  </si>
  <si>
    <t>Director salary (GBP/yr, limited company only)</t>
  </si>
  <si>
    <t>Annual expenses (GBP, limited company only)</t>
  </si>
  <si>
    <t>Umbrella margin (GBP/yr, umbrella only)</t>
  </si>
  <si>
    <t>Estimated annual running costs: limited company (GBP)</t>
  </si>
  <si>
    <t>Gross / assignment income (day rate x days, GBP)</t>
  </si>
  <si>
    <t>Limited company (outside IR35, PSC)</t>
  </si>
  <si>
    <t>Umbrella (PAYE)</t>
  </si>
  <si>
    <t>Employer NIC on salary (GBP)</t>
  </si>
  <si>
    <t xml:space="preserve">  Pot after umbrella margin (GBP)</t>
  </si>
  <si>
    <t>Profit before corporation tax (GBP)</t>
  </si>
  <si>
    <t>Gross salary (after on-costs, GBP)</t>
  </si>
  <si>
    <t>Corporation tax (GBP, marginal relief 19/25)</t>
  </si>
  <si>
    <t xml:space="preserve">  Employer NIC (from assignment rate, GBP)</t>
  </si>
  <si>
    <t>Dividends available (GBP)</t>
  </si>
  <si>
    <t xml:space="preserve">  Apprenticeship levy (GBP)</t>
  </si>
  <si>
    <t>Personal allowance after taper (GBP)</t>
  </si>
  <si>
    <t xml:space="preserve">  Personal allowance after taper (GBP)</t>
  </si>
  <si>
    <t>Salary taxable (GBP)</t>
  </si>
  <si>
    <t xml:space="preserve">  Salary taxable (GBP)</t>
  </si>
  <si>
    <t>Income tax on salary (GBP)</t>
  </si>
  <si>
    <t>Income tax PAYE (GBP)</t>
  </si>
  <si>
    <t xml:space="preserve">  Div taxable after PA residue (GBP)</t>
  </si>
  <si>
    <t>Employee NIC (GBP)</t>
  </si>
  <si>
    <t xml:space="preserve">  Basic band headroom (GBP)</t>
  </si>
  <si>
    <t>Net take-home: umbrella (GBP)</t>
  </si>
  <si>
    <t xml:space="preserve">  Higher band headroom (GBP)</t>
  </si>
  <si>
    <t xml:space="preserve">  Div basic slice (before allowance, GBP)</t>
  </si>
  <si>
    <t xml:space="preserve">  Div higher slice (before allowance, GBP)</t>
  </si>
  <si>
    <t xml:space="preserve">  Div additional slice (before allowance, GBP)</t>
  </si>
  <si>
    <t xml:space="preserve">  Allowance basic (GBP)</t>
  </si>
  <si>
    <t xml:space="preserve">  Allowance higher (GBP)</t>
  </si>
  <si>
    <t xml:space="preserve">  Allowance additional (GBP)</t>
  </si>
  <si>
    <t>Dividend tax (GBP)</t>
  </si>
  <si>
    <t>Net take-home: limited (before running costs, GBP)</t>
  </si>
  <si>
    <t>Running costs: accountancy and filing (GBP)</t>
  </si>
  <si>
    <t>Net take-home: limited AFTER running costs (GBP)</t>
  </si>
  <si>
    <t>Comparison (2026/27)</t>
  </si>
  <si>
    <t>Limited company: net take-home before running costs (GBP)</t>
  </si>
  <si>
    <t>Umbrella: net take-home (GBP)</t>
  </si>
  <si>
    <t>Raw gap: limited minus umbrella (before costs, GBP)</t>
  </si>
  <si>
    <t>Running costs: limited company (GBP)</t>
  </si>
  <si>
    <t>Net benefit of limited vs umbrella (after costs, GBP)</t>
  </si>
  <si>
    <t>Conservation check: net benefit = raw gap - fees</t>
  </si>
  <si>
    <t>APRIL 2026: JOINT-AND-SEVERAL LIABILITY (IMPORTANT)</t>
  </si>
  <si>
    <t>Since April 2026, agencies and end clients are jointly and severally liable for unpaid umbrella PAYE/NIC.</t>
  </si>
  <si>
    <t>Always use a compliant umbrella on the HMRC-supervised list. Non-compliant schemes carry large personal risk.</t>
  </si>
  <si>
    <t>Assumptions and limitations</t>
  </si>
  <si>
    <t>Structure choice context</t>
  </si>
  <si>
    <t>This model compares take-home under two engagement structures. It does NOT determine IR35 status.</t>
  </si>
  <si>
    <t>If your engagement is caught by Chapter 10 (public sector or large/medium private sector client),</t>
  </si>
  <si>
    <t>the fee-payer must operate PAYE regardless of your structure. In that case only the umbrella</t>
  </si>
  <si>
    <t>option applies. Speak to a specialist about your specific engagement.</t>
  </si>
  <si>
    <t>Running costs</t>
  </si>
  <si>
    <t>The default GBP2,000 running costs figure covers typical annual accountancy and Companies House</t>
  </si>
  <si>
    <t>filing fees for a single-director PSC. Your actual costs may be higher or lower. VAT registration,</t>
  </si>
  <si>
    <t>IR35 insurance and professional indemnity are extra. Umbrella fees are captured in the margin.</t>
  </si>
  <si>
    <t>April 2026: joint-and-several liability</t>
  </si>
  <si>
    <t>Since April 2026, agencies and end clients are jointly and severally liable for unpaid PAYE/NIC</t>
  </si>
  <si>
    <t>if the umbrella company fails to account for it. Always use an umbrella on the HMRC-supervised</t>
  </si>
  <si>
    <t>compliant list. Non-compliant tax avoidance schemes carry personal liability under the Loan Charge.</t>
  </si>
  <si>
    <t>Tax rates: 2026/27</t>
  </si>
  <si>
    <t>Income tax: PA GBP12,570; basic 20% to GBP50,270; higher 40% to GBP125,140; additional 45%.</t>
  </si>
  <si>
    <t>Dividends: GBP500 allowance; 10.75% basic, 35.75% higher, 39.35% additional (FA 2026 s.4).</t>
  </si>
  <si>
    <t>NIC employee: 8% between GBP12,570 and GBP50,270, 2% above.</t>
  </si>
  <si>
    <t>NIC employer: 15% above GBP5,000. No Employment Allowance for a single-director PSC.</t>
  </si>
  <si>
    <t>Corporation tax: 19% up to GBP50,000; 25% above GBP250,000; marginal relief between.</t>
  </si>
  <si>
    <t>This is a directional model. Speak to a specialist for your exact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</si>
</sst>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.00"/>
  </numFmts>
  <fonts count="10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A0A0A"/>
    </font>
    <font>
      <b/>
      <color rgb="FF0E7490"/>
      <sz val="14"/>
    </font>
    <font>
      <b/>
      <color rgb="FF0E7490"/>
      <sz val="12"/>
    </font>
    <font>
      <i/>
      <color rgb="FF737373"/>
      <sz val="10"/>
    </font>
    <font>
      <b/>
      <color rgb="FF0E7490"/>
    </font>
    <font>
      <b/>
    </font>
    <font>
      <b/>
      <color rgb="FF0E7490"/>
      <sz val="11"/>
    </font>
    <font>
      <i/>
      <color rgb="FF0E7490"/>
    </font>
  </fonts>
  <fills count="5">
    <fill>
      <patternFill patternType="none"/>
    </fill>
    <fill>
      <patternFill patternType="gray125"/>
    </fill>
    <fill>
      <patternFill patternType="solid">
        <fgColor rgb="FF0E7490"/>
      </patternFill>
    </fill>
    <fill>
      <patternFill patternType="solid">
        <fgColor rgb="FFECFEFF"/>
      </patternFill>
    </fill>
    <fill>
      <patternFill patternType="solid">
        <fgColor rgb="FF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vertical="center"/>
    </xf>
    <xf numFmtId="0" fontId="2" fillId="0" borderId="0" xfId="0" applyFont="1"/>
    <xf numFmtId="3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165" fontId="0" fillId="0" borderId="0" xfId="0" applyNumberFormat="1"/>
    <xf numFmtId="0" fontId="5" fillId="4" borderId="0" xfId="0" applyFont="1" applyFill="1"/>
    <xf numFmtId="165" fontId="0" fillId="4" borderId="0" xfId="0" applyNumberFormat="1" applyFill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B20"/>
  <sheetFormatPr defaultRowHeight="15" outlineLevelRow="0" outlineLevelCol="0" x14ac:dyDescent="55"/>
  <cols>
    <col min="1" max="1" width="8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37700</v>
      </c>
    </row>
    <row r="4" spans="1:2" x14ac:dyDescent="0.25">
      <c r="A4" s="3" t="s">
        <v>3</v>
      </c>
      <c r="B4" s="4">
        <v>112570</v>
      </c>
    </row>
    <row r="5" spans="1:2" x14ac:dyDescent="0.25">
      <c r="A5" s="3" t="s">
        <v>4</v>
      </c>
      <c r="B5" s="4">
        <v>500</v>
      </c>
    </row>
    <row r="6" spans="1:2" x14ac:dyDescent="0.25">
      <c r="A6" s="3" t="s">
        <v>5</v>
      </c>
      <c r="B6" s="5">
        <v>0.1075</v>
      </c>
    </row>
    <row r="7" spans="1:2" x14ac:dyDescent="0.25">
      <c r="A7" s="3" t="s">
        <v>6</v>
      </c>
      <c r="B7" s="5">
        <v>0.3575</v>
      </c>
    </row>
    <row r="8" spans="1:2" x14ac:dyDescent="0.25">
      <c r="A8" s="3" t="s">
        <v>7</v>
      </c>
      <c r="B8" s="5">
        <v>0.3935</v>
      </c>
    </row>
    <row r="9" spans="1:2" x14ac:dyDescent="0.25">
      <c r="A9" s="3" t="s">
        <v>8</v>
      </c>
      <c r="B9" s="4">
        <v>12570</v>
      </c>
    </row>
    <row r="10" spans="1:2" x14ac:dyDescent="0.25">
      <c r="A10" s="3" t="s">
        <v>9</v>
      </c>
      <c r="B10" s="4">
        <v>50270</v>
      </c>
    </row>
    <row r="11" spans="1:2" x14ac:dyDescent="0.25">
      <c r="A11" s="3" t="s">
        <v>10</v>
      </c>
      <c r="B11" s="5">
        <v>0.08</v>
      </c>
    </row>
    <row r="12" spans="1:2" x14ac:dyDescent="0.25">
      <c r="A12" s="3" t="s">
        <v>11</v>
      </c>
      <c r="B12" s="5">
        <v>0.02</v>
      </c>
    </row>
    <row r="13" spans="1:2" x14ac:dyDescent="0.25">
      <c r="A13" s="3" t="s">
        <v>12</v>
      </c>
      <c r="B13" s="4">
        <v>5000</v>
      </c>
    </row>
    <row r="14" spans="1:2" x14ac:dyDescent="0.25">
      <c r="A14" s="3" t="s">
        <v>13</v>
      </c>
      <c r="B14" s="5">
        <v>0.15</v>
      </c>
    </row>
    <row r="15" spans="1:2" x14ac:dyDescent="0.25">
      <c r="A15" s="3" t="s">
        <v>14</v>
      </c>
      <c r="B15" s="5">
        <v>0.005</v>
      </c>
    </row>
    <row r="16" spans="1:2" x14ac:dyDescent="0.25">
      <c r="A16" s="3" t="s">
        <v>15</v>
      </c>
      <c r="B16" s="5">
        <v>0.19</v>
      </c>
    </row>
    <row r="17" spans="1:2" x14ac:dyDescent="0.25">
      <c r="A17" s="3" t="s">
        <v>16</v>
      </c>
      <c r="B17" s="5">
        <v>0.25</v>
      </c>
    </row>
    <row r="18" spans="1:2" x14ac:dyDescent="0.25">
      <c r="A18" s="3" t="s">
        <v>17</v>
      </c>
      <c r="B18" s="4">
        <v>50000</v>
      </c>
    </row>
    <row r="19" spans="1:2" x14ac:dyDescent="0.25">
      <c r="A19" s="3" t="s">
        <v>18</v>
      </c>
      <c r="B19" s="4">
        <v>250000</v>
      </c>
    </row>
    <row r="20" spans="1:2" x14ac:dyDescent="0.25">
      <c r="A20" s="3" t="s">
        <v>19</v>
      </c>
      <c r="B20" s="4">
        <v>0.015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A22"/>
  <sheetFormatPr defaultRowHeight="15" outlineLevelRow="0" outlineLevelCol="0" x14ac:dyDescent="55"/>
  <cols>
    <col min="1" max="1" width="90" customWidth="1"/>
  </cols>
  <sheetData>
    <row r="1" spans="1:1" x14ac:dyDescent="0.25">
      <c r="A1" s="6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22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22</v>
      </c>
    </row>
    <row r="12" spans="1:1" x14ac:dyDescent="0.25">
      <c r="A12" s="7" t="s">
        <v>29</v>
      </c>
    </row>
    <row r="13" spans="1:1" x14ac:dyDescent="0.25">
      <c r="A13" t="s">
        <v>30</v>
      </c>
    </row>
    <row r="14" spans="1:1" x14ac:dyDescent="0.25">
      <c r="A14" t="s">
        <v>31</v>
      </c>
    </row>
    <row r="15" spans="1:1" x14ac:dyDescent="0.25">
      <c r="A15" t="s">
        <v>22</v>
      </c>
    </row>
    <row r="16" spans="1:1" x14ac:dyDescent="0.25">
      <c r="A16" s="7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22</v>
      </c>
    </row>
    <row r="21" spans="1:1" x14ac:dyDescent="0.25">
      <c r="A21" t="s">
        <v>36</v>
      </c>
    </row>
    <row r="22" spans="1:1" x14ac:dyDescent="0.25">
      <c r="A22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E46"/>
  <sheetFormatPr defaultRowHeight="15" outlineLevelRow="0" outlineLevelCol="0" x14ac:dyDescent="55"/>
  <cols>
    <col min="1" max="1" width="46" customWidth="1"/>
    <col min="2" max="2" width="18" customWidth="1"/>
    <col min="3" max="3" width="4" customWidth="1"/>
    <col min="4" max="4" width="46" customWidth="1"/>
    <col min="5" max="5" width="18" customWidth="1"/>
  </cols>
  <sheetData>
    <row r="1" spans="1:5" x14ac:dyDescent="0.25">
      <c r="A1" s="8" t="s">
        <v>38</v>
      </c>
      <c r="B1" s="8"/>
      <c r="C1" s="8"/>
      <c r="D1" s="8"/>
      <c r="E1" s="8"/>
    </row>
    <row r="3" spans="1:2" x14ac:dyDescent="0.25">
      <c r="A3" s="9" t="s">
        <v>39</v>
      </c>
      <c r="B3" s="10">
        <v>500</v>
      </c>
    </row>
    <row r="4" spans="1:2" x14ac:dyDescent="0.25">
      <c r="A4" s="9" t="s">
        <v>40</v>
      </c>
      <c r="B4" s="10">
        <v>240</v>
      </c>
    </row>
    <row r="5" spans="1:2" x14ac:dyDescent="0.25">
      <c r="A5" s="9" t="s">
        <v>41</v>
      </c>
      <c r="B5" s="11">
        <v>12570</v>
      </c>
    </row>
    <row r="6" spans="1:2" x14ac:dyDescent="0.25">
      <c r="A6" s="9" t="s">
        <v>42</v>
      </c>
      <c r="B6" s="11">
        <v>6000</v>
      </c>
    </row>
    <row r="7" spans="1:2" x14ac:dyDescent="0.25">
      <c r="A7" s="9" t="s">
        <v>43</v>
      </c>
      <c r="B7" s="11">
        <v>1200</v>
      </c>
    </row>
    <row r="8" spans="1:2" x14ac:dyDescent="0.25">
      <c r="A8" s="9" t="s">
        <v>44</v>
      </c>
      <c r="B8" s="11">
        <v>2000</v>
      </c>
    </row>
    <row r="10" spans="1:2" x14ac:dyDescent="0.25">
      <c r="A10" s="9" t="s">
        <v>45</v>
      </c>
      <c r="B10" s="12">
        <f>S_DayRate*S_Days</f>
      </c>
    </row>
    <row r="12" spans="1:5" x14ac:dyDescent="0.25">
      <c r="A12" s="8" t="s">
        <v>46</v>
      </c>
      <c r="B12" s="8"/>
      <c r="D12" s="8" t="s">
        <v>47</v>
      </c>
      <c r="E12" s="8"/>
    </row>
    <row r="13" spans="1:5" x14ac:dyDescent="0.25">
      <c r="A13" s="9" t="s">
        <v>48</v>
      </c>
      <c r="B13" s="12">
        <f>MAX(S_Salary-ER_ST,0)*ER_RATE</f>
      </c>
      <c r="D13" s="13" t="s">
        <v>49</v>
      </c>
      <c r="E13" s="14">
        <f>MAX(0,S_Turnover-S_UmbrellaMargin)</f>
      </c>
    </row>
    <row r="14" spans="1:5" x14ac:dyDescent="0.25">
      <c r="A14" s="9" t="s">
        <v>50</v>
      </c>
      <c r="B14" s="12">
        <f>MAX(0,S_Turnover-S_Salary-L_EmployerNI-S_Expenses)</f>
      </c>
      <c r="D14" s="9" t="s">
        <v>51</v>
      </c>
      <c r="E14" s="12">
        <f>(U_Pot+ER_RATE*ER_ST)/(1+ER_RATE+LEVY)</f>
      </c>
    </row>
    <row r="15" spans="1:5" x14ac:dyDescent="0.25">
      <c r="A15" s="9" t="s">
        <v>52</v>
      </c>
      <c r="B15" s="12">
        <f>IF(L_ProfitBT&lt;=CT_LOWER,L_ProfitBT*CT_SMALL,IF(L_ProfitBT&gt;=CT_UPPER,L_ProfitBT*CT_MAIN,L_ProfitBT*CT_MAIN-CT_FRAC*(CT_UPPER-L_ProfitBT)))</f>
      </c>
      <c r="D15" s="13" t="s">
        <v>53</v>
      </c>
      <c r="E15" s="14">
        <f>MAX(U_GrossSalary-ER_ST,0)*ER_RATE</f>
      </c>
    </row>
    <row r="16" spans="1:5" x14ac:dyDescent="0.25">
      <c r="A16" s="9" t="s">
        <v>54</v>
      </c>
      <c r="B16" s="12">
        <f>MAX(0,L_ProfitBT-L_CT)</f>
      </c>
      <c r="D16" s="13" t="s">
        <v>55</v>
      </c>
      <c r="E16" s="14">
        <f>U_GrossSalary*LEVY</f>
      </c>
    </row>
    <row r="17" spans="1:5" x14ac:dyDescent="0.25">
      <c r="A17" s="9" t="s">
        <v>56</v>
      </c>
      <c r="B17" s="12">
        <f>IF(S_Salary+L_Dividends&lt;=100000,PA,MAX(0,PA-(S_Salary+L_Dividends-100000)/2))</f>
      </c>
      <c r="D17" s="13" t="s">
        <v>57</v>
      </c>
      <c r="E17" s="14">
        <f>IF(U_GrossSalary&lt;=100000,PA,MAX(0,PA-(U_GrossSalary-100000)/2))</f>
      </c>
    </row>
    <row r="18" spans="1:5" x14ac:dyDescent="0.25">
      <c r="A18" s="9" t="s">
        <v>58</v>
      </c>
      <c r="B18" s="12">
        <f>MAX(0,S_Salary-L_PA)</f>
      </c>
      <c r="D18" s="13" t="s">
        <v>59</v>
      </c>
      <c r="E18" s="14">
        <f>MAX(0,U_GrossSalary-U_PA)</f>
      </c>
    </row>
    <row r="19" spans="1:5" x14ac:dyDescent="0.25">
      <c r="A19" s="9" t="s">
        <v>60</v>
      </c>
      <c r="B19" s="12">
        <f>MIN(L_SalaryTaxable,BASIC_RATE_LIMIT)*0.2+MIN(MAX(0,L_SalaryTaxable-BASIC_RATE_LIMIT),HIGHER_RATE_LIMIT-BASIC_RATE_LIMIT)*0.4+MAX(0,L_SalaryTaxable-HIGHER_RATE_LIMIT)*0.45</f>
      </c>
      <c r="D19" s="9" t="s">
        <v>61</v>
      </c>
      <c r="E19" s="12">
        <f>MIN(U_SalaryTaxable,BASIC_RATE_LIMIT)*0.2+MIN(MAX(0,U_SalaryTaxable-BASIC_RATE_LIMIT),HIGHER_RATE_LIMIT-BASIC_RATE_LIMIT)*0.4+MAX(0,U_SalaryTaxable-HIGHER_RATE_LIMIT)*0.45</f>
      </c>
    </row>
    <row r="20" spans="1:5" x14ac:dyDescent="0.25">
      <c r="A20" s="13" t="s">
        <v>62</v>
      </c>
      <c r="B20" s="14">
        <f>MAX(0,L_Dividends-MAX(0,L_PA-S_Salary))</f>
      </c>
      <c r="D20" s="9" t="s">
        <v>63</v>
      </c>
      <c r="E20" s="12">
        <f>MIN(MAX(U_GrossSalary-EE_PT,0),EE_UEL-EE_PT)*EE_MAIN+MAX(U_GrossSalary-EE_UEL,0)*EE_UPPER</f>
      </c>
    </row>
    <row r="21" spans="1:5" x14ac:dyDescent="0.25">
      <c r="A21" s="13" t="s">
        <v>64</v>
      </c>
      <c r="B21" s="14">
        <f>MAX(0,BASIC_RATE_LIMIT-L_SalaryTaxable)</f>
      </c>
      <c r="D21" s="15" t="s">
        <v>65</v>
      </c>
      <c r="E21" s="16">
        <f>U_GrossSalary-U_IncomeTax-U_EmployeeNI</f>
      </c>
    </row>
    <row r="22" spans="1:2" x14ac:dyDescent="0.25">
      <c r="A22" s="13" t="s">
        <v>66</v>
      </c>
      <c r="B22" s="14">
        <f>MAX(0,HIGHER_RATE_LIMIT-MAX(L_SalaryTaxable,BASIC_RATE_LIMIT))</f>
      </c>
    </row>
    <row r="23" spans="1:2" x14ac:dyDescent="0.25">
      <c r="A23" s="13" t="s">
        <v>67</v>
      </c>
      <c r="B23" s="14">
        <f>MIN(L_DivTaxable,L_BasicRoom)</f>
      </c>
    </row>
    <row r="24" spans="1:2" x14ac:dyDescent="0.25">
      <c r="A24" s="13" t="s">
        <v>68</v>
      </c>
      <c r="B24" s="14">
        <f>MIN(MAX(0,L_DivTaxable-L_BasicRoom),L_HigherRoom)</f>
      </c>
    </row>
    <row r="25" spans="1:2" x14ac:dyDescent="0.25">
      <c r="A25" s="13" t="s">
        <v>69</v>
      </c>
      <c r="B25" s="14">
        <f>MAX(0,L_DivTaxable-L_BasicRoom-L_HigherRoom)</f>
      </c>
    </row>
    <row r="26" spans="1:2" x14ac:dyDescent="0.25">
      <c r="A26" s="13" t="s">
        <v>70</v>
      </c>
      <c r="B26" s="14">
        <f>MIN(DIV_ALLOWANCE,L_DivBasic)</f>
      </c>
    </row>
    <row r="27" spans="1:2" x14ac:dyDescent="0.25">
      <c r="A27" s="13" t="s">
        <v>71</v>
      </c>
      <c r="B27" s="14">
        <f>MIN(MAX(0,DIV_ALLOWANCE-L_AllowB),L_DivHigher)</f>
      </c>
    </row>
    <row r="28" spans="1:2" x14ac:dyDescent="0.25">
      <c r="A28" s="13" t="s">
        <v>72</v>
      </c>
      <c r="B28" s="14">
        <f>MIN(MAX(0,DIV_ALLOWANCE-L_AllowB-L_AllowH),L_DivAdd)</f>
      </c>
    </row>
    <row r="29" spans="1:2" x14ac:dyDescent="0.25">
      <c r="A29" s="9" t="s">
        <v>73</v>
      </c>
      <c r="B29" s="12">
        <f>(L_DivBasic-L_AllowB)*DIV_BASIC+(L_DivHigher-L_AllowH)*DIV_HIGHER+(L_DivAdd-L_AllowA)*DIV_ADDITIONAL</f>
      </c>
    </row>
    <row r="30" spans="1:2" x14ac:dyDescent="0.25">
      <c r="A30" s="9" t="s">
        <v>63</v>
      </c>
      <c r="B30" s="12">
        <f>MIN(MAX(S_Salary-EE_PT,0),EE_UEL-EE_PT)*EE_MAIN+MAX(S_Salary-EE_UEL,0)*EE_UPPER</f>
      </c>
    </row>
    <row r="31" spans="1:2" x14ac:dyDescent="0.25">
      <c r="A31" s="15" t="s">
        <v>74</v>
      </c>
      <c r="B31" s="16">
        <f>S_Salary+L_Dividends-L_DivTax-L_IncomeTax-L_EmployeeNI</f>
      </c>
    </row>
    <row r="32" spans="1:2" x14ac:dyDescent="0.25">
      <c r="A32" s="9" t="s">
        <v>75</v>
      </c>
      <c r="B32" s="12">
        <f>S_AccountFees</f>
      </c>
    </row>
    <row r="33" spans="1:2" x14ac:dyDescent="0.25">
      <c r="A33" s="17" t="s">
        <v>76</v>
      </c>
      <c r="B33" s="18">
        <f>L_NetTakeHome-S_AccountFees</f>
      </c>
    </row>
    <row r="35" spans="1:5" x14ac:dyDescent="0.25">
      <c r="A35" s="8" t="s">
        <v>77</v>
      </c>
      <c r="B35" s="8"/>
      <c r="C35" s="8"/>
      <c r="D35" s="8"/>
      <c r="E35" s="8"/>
    </row>
    <row r="36" spans="1:2" x14ac:dyDescent="0.25">
      <c r="A36" s="9" t="s">
        <v>78</v>
      </c>
      <c r="B36" s="12">
        <f>L_NetTakeHome</f>
      </c>
    </row>
    <row r="37" spans="1:2" x14ac:dyDescent="0.25">
      <c r="A37" s="9" t="s">
        <v>79</v>
      </c>
      <c r="B37" s="12">
        <f>U_NetTakeHome</f>
      </c>
    </row>
    <row r="38" spans="1:2" x14ac:dyDescent="0.25">
      <c r="A38" s="9" t="s">
        <v>80</v>
      </c>
      <c r="B38" s="12">
        <f>L_NetTakeHome-U_NetTakeHome</f>
      </c>
    </row>
    <row r="39" spans="1:2" x14ac:dyDescent="0.25">
      <c r="A39" s="9" t="s">
        <v>81</v>
      </c>
      <c r="B39" s="12">
        <f>S_AccountFees</f>
      </c>
    </row>
    <row r="40" spans="1:2" x14ac:dyDescent="0.25">
      <c r="A40" s="17" t="s">
        <v>82</v>
      </c>
      <c r="B40" s="16">
        <f>S_RawGap-S_AccountFees</f>
      </c>
    </row>
    <row r="42" spans="1:2" x14ac:dyDescent="0.25">
      <c r="A42" s="9" t="s">
        <v>83</v>
      </c>
      <c r="B42">
        <f>IF(ABS(S_NetBenefit-(S_RawGap-S_AccountFees))&lt;0.01,"OK","ERROR")</f>
      </c>
    </row>
    <row r="44" spans="1:1" x14ac:dyDescent="0.25">
      <c r="A44" s="19" t="s">
        <v>84</v>
      </c>
    </row>
    <row r="45" spans="1:1" x14ac:dyDescent="0.25">
      <c r="A45" s="20" t="s">
        <v>85</v>
      </c>
    </row>
    <row r="46" spans="1:1" x14ac:dyDescent="0.25">
      <c r="A46" s="20" t="s">
        <v>86</v>
      </c>
    </row>
  </sheetData>
  <mergeCells count="4">
    <mergeCell ref="A1:E1"/>
    <mergeCell ref="A12:B12"/>
    <mergeCell ref="D12:E12"/>
    <mergeCell ref="A35:E3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FormatPr defaultRowHeight="15" outlineLevelRow="0" outlineLevelCol="0" x14ac:dyDescent="55"/>
  <cols>
    <col min="1" max="1" width="100" customWidth="1"/>
  </cols>
  <sheetData>
    <row r="1" spans="1:1" x14ac:dyDescent="0.25">
      <c r="A1" s="6" t="s">
        <v>87</v>
      </c>
    </row>
    <row r="2" spans="1:1" x14ac:dyDescent="0.25">
      <c r="A2" t="s">
        <v>22</v>
      </c>
    </row>
    <row r="3" spans="1:1" x14ac:dyDescent="0.25">
      <c r="A3" s="15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22</v>
      </c>
    </row>
    <row r="9" spans="1:1" x14ac:dyDescent="0.25">
      <c r="A9" s="15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22</v>
      </c>
    </row>
    <row r="14" spans="1:1" x14ac:dyDescent="0.25">
      <c r="A14" s="15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22</v>
      </c>
    </row>
    <row r="19" spans="1:1" x14ac:dyDescent="0.25">
      <c r="A19" s="15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22</v>
      </c>
    </row>
    <row r="26" spans="1:1" x14ac:dyDescent="0.25">
      <c r="A26" t="s">
        <v>107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Start here</vt:lpstr>
      <vt:lpstr>Your figures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Contractor Tax Accountants</dc:creator>
  <dc:title/>
  <dc:subject/>
  <dc:description/>
  <cp:keywords/>
  <cp:category/>
  <cp:lastModifiedBy>Contractor Tax Accountants</cp:lastModifiedBy>
  <dcterms:created xsi:type="dcterms:W3CDTF">2024-01-01T00:00:00Z</dcterms:created>
  <dcterms:modified xsi:type="dcterms:W3CDTF">2024-01-01T00:00:00Z</dcterms:modified>
</cp:coreProperties>
</file>