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0" yWindow="0" windowWidth="12000" windowHeight="9000" firstSheet="0" activeTab="0"/>
  </bookViews>
  <sheets>
    <sheet sheetId="1" name="Rates" state="visible" r:id="rId4"/>
    <sheet sheetId="2" name="Start here" state="visible" r:id="rId5"/>
    <sheet sheetId="3" name="Your figures" state="visible" r:id="rId6"/>
    <sheet sheetId="4" name="Notes" state="visible" r:id="rId7"/>
  </sheets>
  <definedNames>
    <definedName name="PA">Rates!$B$2</definedName>
    <definedName name="BASIC_RATE_LIMIT">Rates!$B$3</definedName>
    <definedName name="HIGHER_RATE_LIMIT">Rates!$B$4</definedName>
    <definedName name="DIV_ALLOWANCE">Rates!$B$5</definedName>
    <definedName name="DIV_BASIC">Rates!$B$6</definedName>
    <definedName name="DIV_HIGHER">Rates!$B$7</definedName>
    <definedName name="DIV_ADDITIONAL">Rates!$B$8</definedName>
    <definedName name="EE_PT">Rates!$B$9</definedName>
    <definedName name="EE_UEL">Rates!$B$10</definedName>
    <definedName name="EE_MAIN">Rates!$B$11</definedName>
    <definedName name="EE_UPPER">Rates!$B$12</definedName>
    <definedName name="ER_ST">Rates!$B$13</definedName>
    <definedName name="ER_RATE">Rates!$B$14</definedName>
    <definedName name="CT_SMALL">Rates!$B$15</definedName>
    <definedName name="CT_MAIN">Rates!$B$16</definedName>
    <definedName name="CT_LOWER">Rates!$B$17</definedName>
    <definedName name="CT_UPPER">Rates!$B$18</definedName>
    <definedName name="CT_FRAC">Rates!$B$19</definedName>
    <definedName name="P_CompanyProfit">'Your figures'!$B$3</definedName>
    <definedName name="P_Salary">'Your figures'!$B$4</definedName>
    <definedName name="P_Dividends">'Your figures'!$B$5</definedName>
    <definedName name="P_EmployerNI">'Your figures'!$B$8</definedName>
    <definedName name="P_TaxableProfit">'Your figures'!$B$9</definedName>
    <definedName name="P_CT">'Your figures'!$B$10</definedName>
    <definedName name="P_ProfitAfterCT">'Your figures'!$B$11</definedName>
    <definedName name="P_DivCheck">'Your figures'!$B$12</definedName>
    <definedName name="P_ANI">'Your figures'!$B$15</definedName>
    <definedName name="P_PA">'Your figures'!$B$16</definedName>
    <definedName name="P_SalaryTaxable">'Your figures'!$B$17</definedName>
    <definedName name="P_IncomeTax">'Your figures'!$B$18</definedName>
    <definedName name="P_EmployeeNI">'Your figures'!$B$19</definedName>
    <definedName name="P_PAToDividends">'Your figures'!$B$20</definedName>
    <definedName name="P_DivTaxable">'Your figures'!$B$21</definedName>
    <definedName name="P_BasicRoom">'Your figures'!$B$22</definedName>
    <definedName name="P_HigherRoom">'Your figures'!$B$23</definedName>
    <definedName name="P_DivBasic">'Your figures'!$B$24</definedName>
    <definedName name="P_DivHigher">'Your figures'!$B$25</definedName>
    <definedName name="P_DivAdd">'Your figures'!$B$26</definedName>
    <definedName name="P_AllowB">'Your figures'!$B$27</definedName>
    <definedName name="P_AllowH">'Your figures'!$B$28</definedName>
    <definedName name="P_AllowA">'Your figures'!$B$29</definedName>
    <definedName name="P_DividendTax">'Your figures'!$B$30</definedName>
    <definedName name="P_TotalPersonalTax">'Your figures'!$B$32</definedName>
    <definedName name="P_NetPersonal">'Your figures'!$B$33</definedName>
    <definedName name="Check_PersonalTax">'Your figures'!$B$35</definedName>
  </definedNames>
  <calcPr calcId="171027"/>
</workbook>
</file>

<file path=xl/sharedStrings.xml><?xml version="1.0" encoding="utf-8"?>
<sst xmlns="http://schemas.openxmlformats.org/spreadsheetml/2006/main" count="102" uniqueCount="92">
  <si>
    <t>Locked rates: do not edit (2026/27, traced to tax2026.ts)</t>
  </si>
  <si>
    <t>Personal allowance (GBP): 2026/27</t>
  </si>
  <si>
    <t>Basic rate band taxable-income limit (GBP): 2026/27</t>
  </si>
  <si>
    <t>Higher rate taxable-income upper (GBP): 2026/27</t>
  </si>
  <si>
    <t>Dividend allowance (GBP): from 6 April 2026 (FA 2026 s.4)</t>
  </si>
  <si>
    <t>Dividend tax: basic rate 10.75%: from 6 April 2026 (FA 2026 s.4)</t>
  </si>
  <si>
    <t>Dividend tax: higher rate 35.75%: from 6 April 2026 (FA 2026 s.4)</t>
  </si>
  <si>
    <t>Dividend tax: additional rate 39.35%: from 6 April 2026 (FA 2026 s.4)</t>
  </si>
  <si>
    <t>Employee NIC: primary threshold (GBP): 2026/27</t>
  </si>
  <si>
    <t>Employee NIC: upper earnings limit (GBP): 2026/27</t>
  </si>
  <si>
    <t>Employee NIC: main rate 8%: 2026/27</t>
  </si>
  <si>
    <t>Employee NIC: upper rate 2%: 2026/27</t>
  </si>
  <si>
    <t>Employer NIC: secondary threshold (GBP): 2026/27</t>
  </si>
  <si>
    <t>Employer NIC: rate 15%: 2026/27</t>
  </si>
  <si>
    <t>Corporation tax: small profits rate 19% (up to GBP50,000): FY2026</t>
  </si>
  <si>
    <t>Corporation tax: main rate 25% (above GBP250,000): FY2026</t>
  </si>
  <si>
    <t>Corporation tax: lower limit (GBP): FY2026</t>
  </si>
  <si>
    <t>Corporation tax: upper limit (GBP): FY2026</t>
  </si>
  <si>
    <t>Corporation tax: marginal fraction 3/200 = 0.015: FY2026</t>
  </si>
  <si>
    <t>Salary and dividend planner: personal tax model</t>
  </si>
  <si>
    <t>Contractor Tax Accountants (2026/27 rates)</t>
  </si>
  <si>
    <t/>
  </si>
  <si>
    <t>This model shows your personal tax position for a chosen salary and dividend split,</t>
  </si>
  <si>
    <t>working through your own limited company (outside IR35). It does not model IR35.</t>
  </si>
  <si>
    <t>It shows:</t>
  </si>
  <si>
    <t xml:space="preserve">  - How the salary uses your personal allowance and basic-rate band.</t>
  </si>
  <si>
    <t xml:space="preserve">  - How dividends are taxed in the bands above the salary.</t>
  </si>
  <si>
    <t xml:space="preserve">  - The GBP500 dividend allowance, applied from the lowest band up.</t>
  </si>
  <si>
    <t xml:space="preserve">  - Your employer NIC cost on the chosen salary.</t>
  </si>
  <si>
    <t xml:space="preserve">  - The company-level corporation tax on the declared profit.</t>
  </si>
  <si>
    <t>2026/27 dividend-rate change (FA 2026 s.4):</t>
  </si>
  <si>
    <t>Rates rise from 8.75%/33.75%/39.35% to 10.75%/35.75%/39.35% from 6 April 2026.</t>
  </si>
  <si>
    <t>How to use:</t>
  </si>
  <si>
    <t>1. Go to the 'Your figures' tab.</t>
  </si>
  <si>
    <t>2. Edit the blue highlighted cells: company profit, your salary, dividends you take.</t>
  </si>
  <si>
    <t>3. Every figure recalculates automatically.</t>
  </si>
  <si>
    <t>The 'Rates' tab holds the locked 2026/27 rates. Do not edit it.</t>
  </si>
  <si>
    <t>See 'Notes' for assumptions and limitations.</t>
  </si>
  <si>
    <t>Your figures: edit the blue highlighted cells</t>
  </si>
  <si>
    <t>Company profit before CT and salary (GBP)</t>
  </si>
  <si>
    <t>Director salary for the year (GBP)</t>
  </si>
  <si>
    <t>Dividends declared for the year (GBP)</t>
  </si>
  <si>
    <t>Company (corporation tax)</t>
  </si>
  <si>
    <t>Employer NIC on salary (GBP)</t>
  </si>
  <si>
    <t>Taxable profit (after salary and ER NIC, GBP)</t>
  </si>
  <si>
    <t>Corporation tax (GBP, marginal relief 19/25)</t>
  </si>
  <si>
    <t>Profit after CT available for dividends (GBP)</t>
  </si>
  <si>
    <t>Check: dividends declared within available profit?</t>
  </si>
  <si>
    <t>Personal tax (2026/27)</t>
  </si>
  <si>
    <t>Adjusted net income (salary + dividends, GBP)</t>
  </si>
  <si>
    <t>Personal allowance after taper (GBP)</t>
  </si>
  <si>
    <t>Salary taxable (after PA, GBP)</t>
  </si>
  <si>
    <t>Income tax on salary (GBP)</t>
  </si>
  <si>
    <t>Employee NIC (GBP)</t>
  </si>
  <si>
    <t xml:space="preserve">  PA residue applied to dividends (GBP)</t>
  </si>
  <si>
    <t xml:space="preserve">  Div taxable (after PA residue, GBP)</t>
  </si>
  <si>
    <t xml:space="preserve">  Basic band headroom (GBP)</t>
  </si>
  <si>
    <t xml:space="preserve">  Higher band headroom (GBP)</t>
  </si>
  <si>
    <t xml:space="preserve">  Div basic slice (before allowance, GBP)</t>
  </si>
  <si>
    <t xml:space="preserve">  Div higher slice (before allowance, GBP)</t>
  </si>
  <si>
    <t xml:space="preserve">  Div additional slice (before allowance, GBP)</t>
  </si>
  <si>
    <t xml:space="preserve">  Allowance basic (GBP)</t>
  </si>
  <si>
    <t xml:space="preserve">  Allowance higher (GBP)</t>
  </si>
  <si>
    <t xml:space="preserve">  Allowance additional (GBP)</t>
  </si>
  <si>
    <t>Dividend tax (GBP)</t>
  </si>
  <si>
    <t>Total personal tax (income tax + div tax + employee NIC, GBP)</t>
  </si>
  <si>
    <t>Net personal income after tax and NIC (GBP)</t>
  </si>
  <si>
    <t>Conservation check: total = income tax + div tax + NI</t>
  </si>
  <si>
    <t>DIVIDEND ALLOWANCE 2026/27 (FA 2026 s.4)</t>
  </si>
  <si>
    <t>The GBP500 allowance is zero-rated (not exempt) and is applied from the lowest band up.</t>
  </si>
  <si>
    <t>Rates: 10.75% basic, 35.75% higher, 39.35% additional (from 6 April 2026).</t>
  </si>
  <si>
    <t>Assumptions and limitations</t>
  </si>
  <si>
    <t>Scope</t>
  </si>
  <si>
    <t>This model covers the personal tax position of a UK director taking a salary and dividends</t>
  </si>
  <si>
    <t>from their own limited company, for 2026/27. It does not model IR35. If your engagement is</t>
  </si>
  <si>
    <t>inside IR35, speak to a specialist.</t>
  </si>
  <si>
    <t>Dividend allowance (2026/27, FA 2026 s.4)</t>
  </si>
  <si>
    <t>The GBP500 allowance is zero-rated (not exempt from tax) and still occupies band space.</t>
  </si>
  <si>
    <t>It is applied from the lowest dividend band upward. Rates from 6 April 2026:</t>
  </si>
  <si>
    <t xml:space="preserve">  Basic rate: 10.75% (was 8.75%)</t>
  </si>
  <si>
    <t xml:space="preserve">  Higher rate: 35.75% (was 33.75%)</t>
  </si>
  <si>
    <t xml:space="preserve">  Additional rate: 39.35% (unchanged)</t>
  </si>
  <si>
    <t>Employer NIC</t>
  </si>
  <si>
    <t>Employer NIC of 15% applies above the GBP5,000 secondary threshold (from April 2025).</t>
  </si>
  <si>
    <t>A single-director PSC cannot claim the Employment Allowance.</t>
  </si>
  <si>
    <t>Corporation tax: FY2026</t>
  </si>
  <si>
    <t>19% on profits up to GBP50,000. 25% above GBP250,000. Marginal relief between.</t>
  </si>
  <si>
    <t>The marginal relief fraction is 3/200 (= 0.015). Profit limits are halved per associated company.</t>
  </si>
  <si>
    <t>Personal allowance taper</t>
  </si>
  <si>
    <t>The allowance tapers at GBP1 per GBP2 of adjusted net income over GBP100,000.</t>
  </si>
  <si>
    <t>It is nil at GBP125,140. This creates an effective 60% marginal rate band between GBP100k and GBP125.14k.</t>
  </si>
  <si>
    <t>This is a directional model. Speak to a specialist for your exact position.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</si>
</sst>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######"/>
    <numFmt numFmtId="165" formatCode="£#,##0.00"/>
  </numFmts>
  <fonts count="10" x14ac:knownFonts="1">
    <font>
      <color theme="1"/>
      <family val="2"/>
      <scheme val="minor"/>
      <sz val="11"/>
      <name val="Calibri"/>
    </font>
    <font>
      <b/>
      <color rgb="FFFFFFFF"/>
      <sz val="11"/>
    </font>
    <font>
      <color rgb="FF0A0A0A"/>
    </font>
    <font>
      <b/>
      <color rgb="FF0E7490"/>
      <sz val="14"/>
    </font>
    <font>
      <b/>
      <color rgb="FF0E7490"/>
      <sz val="12"/>
    </font>
    <font>
      <i/>
      <color rgb="FF737373"/>
      <sz val="10"/>
    </font>
    <font>
      <b/>
      <color rgb="FF0E7490"/>
    </font>
    <font>
      <b/>
    </font>
    <font>
      <b/>
      <color rgb="FF0E7490"/>
      <sz val="11"/>
    </font>
    <font>
      <i/>
      <color rgb="FF0E7490"/>
    </font>
  </fonts>
  <fills count="5">
    <fill>
      <patternFill patternType="none"/>
    </fill>
    <fill>
      <patternFill patternType="gray125"/>
    </fill>
    <fill>
      <patternFill patternType="solid">
        <fgColor rgb="FF0E7490"/>
      </patternFill>
    </fill>
    <fill>
      <patternFill patternType="solid">
        <fgColor rgb="FFECFEFF"/>
      </patternFill>
    </fill>
    <fill>
      <patternFill patternType="solid">
        <fgColor rgb="FFF5F5F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164" fontId="0" fillId="0" borderId="0" xfId="0" applyNumberFormat="1"/>
    <xf numFmtId="10" fontId="0" fillId="0" borderId="0" xfId="0" applyNumberFormat="1"/>
    <xf numFmtId="0" fontId="3" fillId="0" borderId="0" xfId="0" applyFont="1"/>
    <xf numFmtId="0" fontId="4" fillId="0" borderId="0" xfId="0" applyFont="1"/>
    <xf numFmtId="0" fontId="1" fillId="2" borderId="0" xfId="0" applyFont="1" applyFill="1" applyAlignment="1">
      <alignment vertical="center"/>
    </xf>
    <xf numFmtId="0" fontId="2" fillId="0" borderId="0" xfId="0" applyFont="1"/>
    <xf numFmtId="165" fontId="0" fillId="3" borderId="0" xfId="0" applyNumberFormat="1" applyFill="1" applyProtection="1">
      <protection locked="0"/>
    </xf>
    <xf numFmtId="165" fontId="0" fillId="0" borderId="0" xfId="0" applyNumberFormat="1"/>
    <xf numFmtId="0" fontId="5" fillId="4" borderId="0" xfId="0" applyFont="1" applyFill="1"/>
    <xf numFmtId="165" fontId="0" fillId="4" borderId="0" xfId="0" applyNumberFormat="1" applyFill="1"/>
    <xf numFmtId="0" fontId="6" fillId="0" borderId="0" xfId="0" applyFont="1"/>
    <xf numFmtId="165" fontId="6" fillId="0" borderId="0" xfId="0" applyNumberFormat="1" applyFont="1"/>
    <xf numFmtId="0" fontId="7" fillId="0" borderId="0" xfId="0" applyFont="1"/>
    <xf numFmtId="165" fontId="7" fillId="0" borderId="0" xfId="0" applyNumberFormat="1" applyFont="1"/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E7490"/>
  </sheetPr>
  <dimension ref="A1:B19"/>
  <sheetFormatPr defaultRowHeight="15" outlineLevelRow="0" outlineLevelCol="0" x14ac:dyDescent="55"/>
  <cols>
    <col min="1" max="1" width="80" style="1" customWidth="1"/>
    <col min="2" max="2" width="18" customWidth="1"/>
  </cols>
  <sheetData>
    <row r="1" spans="1:2" x14ac:dyDescent="0.25">
      <c r="A1" s="2" t="s">
        <v>0</v>
      </c>
      <c r="B1" s="2"/>
    </row>
    <row r="2" spans="1:2" x14ac:dyDescent="0.25">
      <c r="A2" s="3" t="s">
        <v>1</v>
      </c>
      <c r="B2" s="4">
        <v>12570</v>
      </c>
    </row>
    <row r="3" spans="1:2" x14ac:dyDescent="0.25">
      <c r="A3" s="3" t="s">
        <v>2</v>
      </c>
      <c r="B3" s="4">
        <v>37700</v>
      </c>
    </row>
    <row r="4" spans="1:2" x14ac:dyDescent="0.25">
      <c r="A4" s="3" t="s">
        <v>3</v>
      </c>
      <c r="B4" s="4">
        <v>112570</v>
      </c>
    </row>
    <row r="5" spans="1:2" x14ac:dyDescent="0.25">
      <c r="A5" s="3" t="s">
        <v>4</v>
      </c>
      <c r="B5" s="4">
        <v>500</v>
      </c>
    </row>
    <row r="6" spans="1:2" x14ac:dyDescent="0.25">
      <c r="A6" s="3" t="s">
        <v>5</v>
      </c>
      <c r="B6" s="5">
        <v>0.1075</v>
      </c>
    </row>
    <row r="7" spans="1:2" x14ac:dyDescent="0.25">
      <c r="A7" s="3" t="s">
        <v>6</v>
      </c>
      <c r="B7" s="5">
        <v>0.3575</v>
      </c>
    </row>
    <row r="8" spans="1:2" x14ac:dyDescent="0.25">
      <c r="A8" s="3" t="s">
        <v>7</v>
      </c>
      <c r="B8" s="5">
        <v>0.3935</v>
      </c>
    </row>
    <row r="9" spans="1:2" x14ac:dyDescent="0.25">
      <c r="A9" s="3" t="s">
        <v>8</v>
      </c>
      <c r="B9" s="4">
        <v>12570</v>
      </c>
    </row>
    <row r="10" spans="1:2" x14ac:dyDescent="0.25">
      <c r="A10" s="3" t="s">
        <v>9</v>
      </c>
      <c r="B10" s="4">
        <v>50270</v>
      </c>
    </row>
    <row r="11" spans="1:2" x14ac:dyDescent="0.25">
      <c r="A11" s="3" t="s">
        <v>10</v>
      </c>
      <c r="B11" s="5">
        <v>0.08</v>
      </c>
    </row>
    <row r="12" spans="1:2" x14ac:dyDescent="0.25">
      <c r="A12" s="3" t="s">
        <v>11</v>
      </c>
      <c r="B12" s="5">
        <v>0.02</v>
      </c>
    </row>
    <row r="13" spans="1:2" x14ac:dyDescent="0.25">
      <c r="A13" s="3" t="s">
        <v>12</v>
      </c>
      <c r="B13" s="4">
        <v>5000</v>
      </c>
    </row>
    <row r="14" spans="1:2" x14ac:dyDescent="0.25">
      <c r="A14" s="3" t="s">
        <v>13</v>
      </c>
      <c r="B14" s="5">
        <v>0.15</v>
      </c>
    </row>
    <row r="15" spans="1:2" x14ac:dyDescent="0.25">
      <c r="A15" s="3" t="s">
        <v>14</v>
      </c>
      <c r="B15" s="5">
        <v>0.19</v>
      </c>
    </row>
    <row r="16" spans="1:2" x14ac:dyDescent="0.25">
      <c r="A16" s="3" t="s">
        <v>15</v>
      </c>
      <c r="B16" s="5">
        <v>0.25</v>
      </c>
    </row>
    <row r="17" spans="1:2" x14ac:dyDescent="0.25">
      <c r="A17" s="3" t="s">
        <v>16</v>
      </c>
      <c r="B17" s="4">
        <v>50000</v>
      </c>
    </row>
    <row r="18" spans="1:2" x14ac:dyDescent="0.25">
      <c r="A18" s="3" t="s">
        <v>17</v>
      </c>
      <c r="B18" s="4">
        <v>250000</v>
      </c>
    </row>
    <row r="19" spans="1:2" x14ac:dyDescent="0.25">
      <c r="A19" s="3" t="s">
        <v>18</v>
      </c>
      <c r="B19" s="4">
        <v>0.015</v>
      </c>
    </row>
  </sheetData>
  <sheetProtection sheet="1"/>
  <mergeCells count="1">
    <mergeCell ref="A1:B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E7490"/>
  </sheetPr>
  <dimension ref="A1:A23"/>
  <sheetFormatPr defaultRowHeight="15" outlineLevelRow="0" outlineLevelCol="0" x14ac:dyDescent="55"/>
  <cols>
    <col min="1" max="1" width="90" customWidth="1"/>
  </cols>
  <sheetData>
    <row r="1" spans="1:1" x14ac:dyDescent="0.25">
      <c r="A1" s="6" t="s">
        <v>19</v>
      </c>
    </row>
    <row r="2" spans="1:1" x14ac:dyDescent="0.25">
      <c r="A2" t="s">
        <v>20</v>
      </c>
    </row>
    <row r="3" spans="1:1" x14ac:dyDescent="0.25">
      <c r="A3" t="s">
        <v>21</v>
      </c>
    </row>
    <row r="4" spans="1:1" x14ac:dyDescent="0.25">
      <c r="A4" t="s">
        <v>22</v>
      </c>
    </row>
    <row r="5" spans="1:1" x14ac:dyDescent="0.25">
      <c r="A5" t="s">
        <v>23</v>
      </c>
    </row>
    <row r="6" spans="1:1" x14ac:dyDescent="0.25">
      <c r="A6" t="s">
        <v>21</v>
      </c>
    </row>
    <row r="7" spans="1:1" x14ac:dyDescent="0.25">
      <c r="A7" t="s">
        <v>24</v>
      </c>
    </row>
    <row r="8" spans="1:1" x14ac:dyDescent="0.25">
      <c r="A8" t="s">
        <v>25</v>
      </c>
    </row>
    <row r="9" spans="1:1" x14ac:dyDescent="0.25">
      <c r="A9" t="s">
        <v>26</v>
      </c>
    </row>
    <row r="10" spans="1:1" x14ac:dyDescent="0.25">
      <c r="A10" t="s">
        <v>27</v>
      </c>
    </row>
    <row r="11" spans="1:1" x14ac:dyDescent="0.25">
      <c r="A11" t="s">
        <v>28</v>
      </c>
    </row>
    <row r="12" spans="1:1" x14ac:dyDescent="0.25">
      <c r="A12" t="s">
        <v>29</v>
      </c>
    </row>
    <row r="13" spans="1:1" x14ac:dyDescent="0.25">
      <c r="A13" t="s">
        <v>21</v>
      </c>
    </row>
    <row r="14" spans="1:1" x14ac:dyDescent="0.25">
      <c r="A14" s="7" t="s">
        <v>30</v>
      </c>
    </row>
    <row r="15" spans="1:1" x14ac:dyDescent="0.25">
      <c r="A15" t="s">
        <v>31</v>
      </c>
    </row>
    <row r="16" spans="1:1" x14ac:dyDescent="0.25">
      <c r="A16" t="s">
        <v>21</v>
      </c>
    </row>
    <row r="17" spans="1:1" x14ac:dyDescent="0.25">
      <c r="A17" s="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21</v>
      </c>
    </row>
    <row r="22" spans="1:1" x14ac:dyDescent="0.25">
      <c r="A22" t="s">
        <v>36</v>
      </c>
    </row>
    <row r="23" spans="1:1" x14ac:dyDescent="0.25">
      <c r="A23" t="s">
        <v>37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E7490"/>
  </sheetPr>
  <dimension ref="A1:B39"/>
  <sheetFormatPr defaultRowHeight="15" outlineLevelRow="0" outlineLevelCol="0" x14ac:dyDescent="55"/>
  <cols>
    <col min="1" max="1" width="46" customWidth="1"/>
    <col min="2" max="2" width="18" customWidth="1"/>
  </cols>
  <sheetData>
    <row r="1" spans="1:2" x14ac:dyDescent="0.25">
      <c r="A1" s="8" t="s">
        <v>38</v>
      </c>
      <c r="B1" s="8"/>
    </row>
    <row r="3" spans="1:2" x14ac:dyDescent="0.25">
      <c r="A3" s="9" t="s">
        <v>39</v>
      </c>
      <c r="B3" s="10">
        <v>100000</v>
      </c>
    </row>
    <row r="4" spans="1:2" x14ac:dyDescent="0.25">
      <c r="A4" s="9" t="s">
        <v>40</v>
      </c>
      <c r="B4" s="10">
        <v>12570</v>
      </c>
    </row>
    <row r="5" spans="1:2" x14ac:dyDescent="0.25">
      <c r="A5" s="9" t="s">
        <v>41</v>
      </c>
      <c r="B5" s="10">
        <v>50000</v>
      </c>
    </row>
    <row r="7" spans="1:2" x14ac:dyDescent="0.25">
      <c r="A7" s="8" t="s">
        <v>42</v>
      </c>
      <c r="B7" s="8"/>
    </row>
    <row r="8" spans="1:2" x14ac:dyDescent="0.25">
      <c r="A8" s="9" t="s">
        <v>43</v>
      </c>
      <c r="B8" s="11">
        <f>MAX(P_Salary-ER_ST,0)*ER_RATE</f>
      </c>
    </row>
    <row r="9" spans="1:2" x14ac:dyDescent="0.25">
      <c r="A9" s="9" t="s">
        <v>44</v>
      </c>
      <c r="B9" s="11">
        <f>MAX(0,P_CompanyProfit-P_Salary-P_EmployerNI)</f>
      </c>
    </row>
    <row r="10" spans="1:2" x14ac:dyDescent="0.25">
      <c r="A10" s="9" t="s">
        <v>45</v>
      </c>
      <c r="B10" s="11">
        <f>IF(P_TaxableProfit&lt;=CT_LOWER,P_TaxableProfit*CT_SMALL,IF(P_TaxableProfit&gt;=CT_UPPER,P_TaxableProfit*CT_MAIN,P_TaxableProfit*CT_MAIN-CT_FRAC*(CT_UPPER-P_TaxableProfit)))</f>
      </c>
    </row>
    <row r="11" spans="1:2" x14ac:dyDescent="0.25">
      <c r="A11" s="9" t="s">
        <v>46</v>
      </c>
      <c r="B11" s="11">
        <f>MAX(0,P_TaxableProfit-P_CT)</f>
      </c>
    </row>
    <row r="12" spans="1:2" x14ac:dyDescent="0.25">
      <c r="A12" s="9" t="s">
        <v>47</v>
      </c>
      <c r="B12">
        <f>IF(P_Dividends&lt;=P_ProfitAfterCT,"Yes","Warning: dividends exceed distributable profit")</f>
      </c>
    </row>
    <row r="14" spans="1:2" x14ac:dyDescent="0.25">
      <c r="A14" s="8" t="s">
        <v>48</v>
      </c>
      <c r="B14" s="8"/>
    </row>
    <row r="15" spans="1:2" x14ac:dyDescent="0.25">
      <c r="A15" s="9" t="s">
        <v>49</v>
      </c>
      <c r="B15" s="11">
        <f>P_Salary+P_Dividends</f>
      </c>
    </row>
    <row r="16" spans="1:2" x14ac:dyDescent="0.25">
      <c r="A16" s="9" t="s">
        <v>50</v>
      </c>
      <c r="B16" s="11">
        <f>IF(P_ANI&lt;=100000,PA,MAX(0,PA-(P_ANI-100000)/2))</f>
      </c>
    </row>
    <row r="17" spans="1:2" x14ac:dyDescent="0.25">
      <c r="A17" s="9" t="s">
        <v>51</v>
      </c>
      <c r="B17" s="11">
        <f>MAX(0,P_Salary-MIN(P_Salary,P_PA))</f>
      </c>
    </row>
    <row r="18" spans="1:2" x14ac:dyDescent="0.25">
      <c r="A18" s="9" t="s">
        <v>52</v>
      </c>
      <c r="B18" s="11">
        <f>MIN(P_SalaryTaxable,BASIC_RATE_LIMIT)*0.2+MIN(MAX(0,P_SalaryTaxable-BASIC_RATE_LIMIT),HIGHER_RATE_LIMIT-BASIC_RATE_LIMIT)*0.4+MAX(0,P_SalaryTaxable-HIGHER_RATE_LIMIT)*0.45</f>
      </c>
    </row>
    <row r="19" spans="1:2" x14ac:dyDescent="0.25">
      <c r="A19" s="9" t="s">
        <v>53</v>
      </c>
      <c r="B19" s="11">
        <f>MIN(MAX(P_Salary-EE_PT,0),EE_UEL-EE_PT)*EE_MAIN+MAX(P_Salary-EE_UEL,0)*EE_UPPER</f>
      </c>
    </row>
    <row r="20" spans="1:2" x14ac:dyDescent="0.25">
      <c r="A20" s="12" t="s">
        <v>54</v>
      </c>
      <c r="B20" s="13">
        <f>MIN(MAX(P_PA-P_Salary,0),P_Dividends)</f>
      </c>
    </row>
    <row r="21" spans="1:2" x14ac:dyDescent="0.25">
      <c r="A21" s="12" t="s">
        <v>55</v>
      </c>
      <c r="B21" s="13">
        <f>MAX(0,P_Dividends-P_PAToDividends)</f>
      </c>
    </row>
    <row r="22" spans="1:2" x14ac:dyDescent="0.25">
      <c r="A22" s="12" t="s">
        <v>56</v>
      </c>
      <c r="B22" s="13">
        <f>MAX(0,BASIC_RATE_LIMIT-P_SalaryTaxable)</f>
      </c>
    </row>
    <row r="23" spans="1:2" x14ac:dyDescent="0.25">
      <c r="A23" s="12" t="s">
        <v>57</v>
      </c>
      <c r="B23" s="13">
        <f>MAX(0,HIGHER_RATE_LIMIT-MAX(P_SalaryTaxable,BASIC_RATE_LIMIT))</f>
      </c>
    </row>
    <row r="24" spans="1:2" x14ac:dyDescent="0.25">
      <c r="A24" s="12" t="s">
        <v>58</v>
      </c>
      <c r="B24" s="13">
        <f>MIN(P_DivTaxable,P_BasicRoom)</f>
      </c>
    </row>
    <row r="25" spans="1:2" x14ac:dyDescent="0.25">
      <c r="A25" s="12" t="s">
        <v>59</v>
      </c>
      <c r="B25" s="13">
        <f>MIN(MAX(0,P_DivTaxable-P_BasicRoom),P_HigherRoom)</f>
      </c>
    </row>
    <row r="26" spans="1:2" x14ac:dyDescent="0.25">
      <c r="A26" s="12" t="s">
        <v>60</v>
      </c>
      <c r="B26" s="13">
        <f>MAX(0,P_DivTaxable-P_BasicRoom-P_HigherRoom)</f>
      </c>
    </row>
    <row r="27" spans="1:2" x14ac:dyDescent="0.25">
      <c r="A27" s="12" t="s">
        <v>61</v>
      </c>
      <c r="B27" s="13">
        <f>MIN(DIV_ALLOWANCE,P_DivBasic)</f>
      </c>
    </row>
    <row r="28" spans="1:2" x14ac:dyDescent="0.25">
      <c r="A28" s="12" t="s">
        <v>62</v>
      </c>
      <c r="B28" s="13">
        <f>MIN(MAX(0,DIV_ALLOWANCE-P_AllowB),P_DivHigher)</f>
      </c>
    </row>
    <row r="29" spans="1:2" x14ac:dyDescent="0.25">
      <c r="A29" s="12" t="s">
        <v>63</v>
      </c>
      <c r="B29" s="13">
        <f>MIN(MAX(0,DIV_ALLOWANCE-P_AllowB-P_AllowH),P_DivAdd)</f>
      </c>
    </row>
    <row r="30" spans="1:2" x14ac:dyDescent="0.25">
      <c r="A30" s="9" t="s">
        <v>64</v>
      </c>
      <c r="B30" s="11">
        <f>(P_DivBasic-P_AllowB)*DIV_BASIC+(P_DivHigher-P_AllowH)*DIV_HIGHER+(P_DivAdd-P_AllowA)*DIV_ADDITIONAL</f>
      </c>
    </row>
    <row r="32" spans="1:2" x14ac:dyDescent="0.25">
      <c r="A32" s="14" t="s">
        <v>65</v>
      </c>
      <c r="B32" s="15">
        <f>P_IncomeTax+P_DividendTax+P_EmployeeNI</f>
      </c>
    </row>
    <row r="33" spans="1:2" x14ac:dyDescent="0.25">
      <c r="A33" s="16" t="s">
        <v>66</v>
      </c>
      <c r="B33" s="17">
        <f>P_Salary+P_Dividends-P_TotalPersonalTax</f>
      </c>
    </row>
    <row r="35" spans="1:2" x14ac:dyDescent="0.25">
      <c r="A35" s="9" t="s">
        <v>67</v>
      </c>
      <c r="B35">
        <f>IF(ABS(P_TotalPersonalTax-(P_IncomeTax+P_DividendTax+P_EmployeeNI))&lt;0.01,"OK","ERROR")</f>
      </c>
    </row>
    <row r="37" spans="1:1" x14ac:dyDescent="0.25">
      <c r="A37" s="18" t="s">
        <v>68</v>
      </c>
    </row>
    <row r="38" spans="1:1" x14ac:dyDescent="0.25">
      <c r="A38" s="19" t="s">
        <v>69</v>
      </c>
    </row>
    <row r="39" spans="1:1" x14ac:dyDescent="0.25">
      <c r="A39" s="19" t="s">
        <v>70</v>
      </c>
    </row>
  </sheetData>
  <mergeCells count="3">
    <mergeCell ref="A1:B1"/>
    <mergeCell ref="A7:B7"/>
    <mergeCell ref="A14:B1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"/>
  <sheetFormatPr defaultRowHeight="15" outlineLevelRow="0" outlineLevelCol="0" x14ac:dyDescent="55"/>
  <cols>
    <col min="1" max="1" width="100" customWidth="1"/>
  </cols>
  <sheetData>
    <row r="1" spans="1:1" x14ac:dyDescent="0.25">
      <c r="A1" s="6" t="s">
        <v>71</v>
      </c>
    </row>
    <row r="2" spans="1:1" x14ac:dyDescent="0.25">
      <c r="A2" t="s">
        <v>21</v>
      </c>
    </row>
    <row r="3" spans="1:1" x14ac:dyDescent="0.25">
      <c r="A3" s="14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21</v>
      </c>
    </row>
    <row r="8" spans="1:1" x14ac:dyDescent="0.25">
      <c r="A8" s="14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21</v>
      </c>
    </row>
    <row r="15" spans="1:1" x14ac:dyDescent="0.25">
      <c r="A15" s="14" t="s">
        <v>82</v>
      </c>
    </row>
    <row r="16" spans="1:1" x14ac:dyDescent="0.25">
      <c r="A16" t="s">
        <v>83</v>
      </c>
    </row>
    <row r="17" spans="1:1" x14ac:dyDescent="0.25">
      <c r="A17" t="s">
        <v>84</v>
      </c>
    </row>
    <row r="18" spans="1:1" x14ac:dyDescent="0.25">
      <c r="A18" s="14" t="s">
        <v>21</v>
      </c>
    </row>
    <row r="19" spans="1:1" x14ac:dyDescent="0.25">
      <c r="A19" t="s">
        <v>85</v>
      </c>
    </row>
    <row r="20" spans="1:1" x14ac:dyDescent="0.25">
      <c r="A20" t="s">
        <v>86</v>
      </c>
    </row>
    <row r="21" spans="1:1" x14ac:dyDescent="0.25">
      <c r="A21" t="s">
        <v>87</v>
      </c>
    </row>
    <row r="22" spans="1:1" x14ac:dyDescent="0.25">
      <c r="A22" s="14" t="s">
        <v>21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21</v>
      </c>
    </row>
    <row r="27" spans="1:1" x14ac:dyDescent="0.25">
      <c r="A27" t="s">
        <v>91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Rates</vt:lpstr>
      <vt:lpstr>Start here</vt:lpstr>
      <vt:lpstr>Your figures</vt:lpstr>
      <vt:lpstr>Notes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Contractor Tax Accountants</dc:creator>
  <dc:title/>
  <dc:subject/>
  <dc:description/>
  <cp:keywords/>
  <cp:category/>
  <cp:lastModifiedBy>Contractor Tax Accountants</cp:lastModifiedBy>
  <dcterms:created xsi:type="dcterms:W3CDTF">2024-01-01T00:00:00Z</dcterms:created>
  <dcterms:modified xsi:type="dcterms:W3CDTF">2024-01-01T00:00:00Z</dcterms:modified>
</cp:coreProperties>
</file>