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bookViews>
    <workbookView xWindow="0" yWindow="0" windowWidth="12000" windowHeight="9000" firstSheet="0" activeTab="0"/>
  </bookViews>
  <sheets>
    <sheet sheetId="1" name="Rates" state="visible" r:id="rId4"/>
    <sheet sheetId="2" name="Start here" state="visible" r:id="rId5"/>
    <sheet sheetId="3" name="Your figures" state="visible" r:id="rId6"/>
    <sheet sheetId="4" name="Notes" state="visible" r:id="rId7"/>
  </sheets>
  <definedNames>
    <definedName name="PA">Rates!$B$2</definedName>
    <definedName name="BASIC_RATE_LIMIT">Rates!$B$3</definedName>
    <definedName name="HIGHER_RATE_LIMIT">Rates!$B$4</definedName>
    <definedName name="DIV_ALLOWANCE">Rates!$B$5</definedName>
    <definedName name="DIV_BASIC">Rates!$B$6</definedName>
    <definedName name="DIV_HIGHER">Rates!$B$7</definedName>
    <definedName name="DIV_ADDITIONAL">Rates!$B$8</definedName>
    <definedName name="EE_PT">Rates!$B$9</definedName>
    <definedName name="EE_UEL">Rates!$B$10</definedName>
    <definedName name="EE_MAIN">Rates!$B$11</definedName>
    <definedName name="EE_UPPER">Rates!$B$12</definedName>
    <definedName name="ER_ST">Rates!$B$13</definedName>
    <definedName name="ER_RATE">Rates!$B$14</definedName>
    <definedName name="LEVY">Rates!$B$15</definedName>
    <definedName name="CT_SMALL">Rates!$B$16</definedName>
    <definedName name="CT_MAIN">Rates!$B$17</definedName>
    <definedName name="CT_LOWER">Rates!$B$18</definedName>
    <definedName name="CT_UPPER">Rates!$B$19</definedName>
    <definedName name="CT_FRAC">Rates!$B$20</definedName>
    <definedName name="In_DayRate">'Your figures'!$B$3</definedName>
    <definedName name="In_Days">'Your figures'!$B$4</definedName>
    <definedName name="In_Salary">'Your figures'!$B$5</definedName>
    <definedName name="In_Expenses">'Your figures'!$B$6</definedName>
    <definedName name="In_UmbrellaMargin">'Your figures'!$B$7</definedName>
    <definedName name="In_Turnover">'Your figures'!$B$9</definedName>
    <definedName name="Out_EmployerNI">'Your figures'!$B$12</definedName>
    <definedName name="Out_ProfitBT">'Your figures'!$B$13</definedName>
    <definedName name="Out_CT">'Your figures'!$B$14</definedName>
    <definedName name="Out_Dividends">'Your figures'!$B$15</definedName>
    <definedName name="Out_PA">'Your figures'!$B$16</definedName>
    <definedName name="Out_SalaryTaxable">'Your figures'!$B$17</definedName>
    <definedName name="Out_IncomeTax">'Your figures'!$B$18</definedName>
    <definedName name="Out_DivTaxable">'Your figures'!$B$19</definedName>
    <definedName name="Out_BasicRoom">'Your figures'!$B$20</definedName>
    <definedName name="Out_HigherRoom">'Your figures'!$B$21</definedName>
    <definedName name="Out_DivBasic">'Your figures'!$B$22</definedName>
    <definedName name="Out_DivHigher">'Your figures'!$B$23</definedName>
    <definedName name="Out_DivAdd">'Your figures'!$B$24</definedName>
    <definedName name="Out_AllowB">'Your figures'!$B$25</definedName>
    <definedName name="Out_AllowH">'Your figures'!$B$26</definedName>
    <definedName name="Out_AllowA">'Your figures'!$B$27</definedName>
    <definedName name="Out_DivTax">'Your figures'!$B$28</definedName>
    <definedName name="Out_EmployeeNI">'Your figures'!$B$29</definedName>
    <definedName name="Out_NetTakeHome">'Your figures'!$B$30</definedName>
    <definedName name="In_Pot">'Your figures'!$E$12</definedName>
    <definedName name="In_GrossSalary">'Your figures'!$E$13</definedName>
    <definedName name="In_EmployerNI">'Your figures'!$E$14</definedName>
    <definedName name="In_Levy">'Your figures'!$E$15</definedName>
    <definedName name="In_PA">'Your figures'!$E$16</definedName>
    <definedName name="In_SalaryTaxable">'Your figures'!$E$17</definedName>
    <definedName name="In_IncomeTax">'Your figures'!$E$18</definedName>
    <definedName name="In_EmployeeNI">'Your figures'!$E$19</definedName>
    <definedName name="In_NetTakeHome">'Your figures'!$E$20</definedName>
    <definedName name="Out_Gap">'Your figures'!$B$35</definedName>
    <definedName name="Check_Gap">'Your figures'!$B$37</definedName>
  </definedNames>
  <calcPr calcId="171027"/>
</workbook>
</file>

<file path=xl/sharedStrings.xml><?xml version="1.0" encoding="utf-8"?>
<sst xmlns="http://schemas.openxmlformats.org/spreadsheetml/2006/main" count="115" uniqueCount="105">
  <si>
    <t>Locked rates: do not edit (2026/27, traced to tax2026.ts)</t>
  </si>
  <si>
    <t>Personal allowance (GBP): 2026/27</t>
  </si>
  <si>
    <t>Basic rate band taxable-income limit (GBP): 2026/27</t>
  </si>
  <si>
    <t>Higher rate taxable-income upper (GBP): 2026/27</t>
  </si>
  <si>
    <t>Dividend allowance (GBP): from 6 April 2026 (FA 2026 s.4)</t>
  </si>
  <si>
    <t>Dividend tax: basic rate 10.75%: from 6 April 2026 (FA 2026 s.4)</t>
  </si>
  <si>
    <t>Dividend tax: higher rate 35.75%: from 6 April 2026 (FA 2026 s.4)</t>
  </si>
  <si>
    <t>Dividend tax: additional rate 39.35%: from 6 April 2026 (FA 2026 s.4)</t>
  </si>
  <si>
    <t>Employee NIC: primary threshold (GBP): 2026/27</t>
  </si>
  <si>
    <t>Employee NIC: upper earnings limit (GBP): 2026/27</t>
  </si>
  <si>
    <t>Employee NIC: main rate 8%: 2026/27</t>
  </si>
  <si>
    <t>Employee NIC: upper rate 2%: 2026/27</t>
  </si>
  <si>
    <t>Employer NIC: secondary threshold (GBP): 2026/27</t>
  </si>
  <si>
    <t>Employer NIC: rate 15%: 2026/27</t>
  </si>
  <si>
    <t>Apprenticeship levy: 0.5% (deducted from umbrella assignment rate)</t>
  </si>
  <si>
    <t>Corporation tax: small profits rate 19% (up to GBP50,000): FY2026</t>
  </si>
  <si>
    <t>Corporation tax: main rate 25% (above GBP250,000): FY2026</t>
  </si>
  <si>
    <t>Corporation tax: lower limit (GBP): FY2026</t>
  </si>
  <si>
    <t>Corporation tax: upper limit (GBP): FY2026</t>
  </si>
  <si>
    <t>Corporation tax: marginal fraction 3/200 = 0.015: FY2026</t>
  </si>
  <si>
    <t>Outside vs inside IR35: take-home comparison model</t>
  </si>
  <si>
    <t>Contractor Tax Accountants (2026/27 rates)</t>
  </si>
  <si>
    <t/>
  </si>
  <si>
    <t>This model compares your net take-home from the SAME day rate under two scenarios:</t>
  </si>
  <si>
    <t xml:space="preserve">  1. Outside IR35: working through your own limited company.</t>
  </si>
  <si>
    <t xml:space="preserve">  2. Inside IR35: engaged via an umbrella company.</t>
  </si>
  <si>
    <t>IMPORTANT: IR35 status is a legal question, not a financial one.</t>
  </si>
  <si>
    <t>The outside figure assumes a GENUINELY outside-IR35 engagement. Using this model</t>
  </si>
  <si>
    <t>to support a status declaration is not appropriate. IR35 status is determined by</t>
  </si>
  <si>
    <t>the whole-picture case-law test (Ready Mixed Concrete, Atholl House, PGMOL):</t>
  </si>
  <si>
    <t>control, personal service and substitution, and mutuality of obligation. CEST is</t>
  </si>
  <si>
    <t>a first screen. It does not bind a tribunal and its MOO treatment is narrow.</t>
  </si>
  <si>
    <t>How to use:</t>
  </si>
  <si>
    <t>1. Go to the 'Your figures' tab.</t>
  </si>
  <si>
    <t>2. Edit the blue highlighted cells: day rate, billable days, salary, expenses, margin.</t>
  </si>
  <si>
    <t>3. Every figure recalculates automatically.</t>
  </si>
  <si>
    <t>The 'Rates' tab holds the locked 2026/27 rates. Do not edit it.</t>
  </si>
  <si>
    <t>See 'Notes' for assumptions and limitations.</t>
  </si>
  <si>
    <t>Your figures: edit the blue highlighted cells</t>
  </si>
  <si>
    <t>Day rate (GBP)</t>
  </si>
  <si>
    <t>Billable days per year</t>
  </si>
  <si>
    <t>Director salary (GBP/yr, outside IR35 only)</t>
  </si>
  <si>
    <t>Annual expenses (GBP, outside IR35 only)</t>
  </si>
  <si>
    <t>Umbrella margin (GBP/yr, inside IR35 only)</t>
  </si>
  <si>
    <t>Gross / assignment income (day rate x days, GBP)</t>
  </si>
  <si>
    <t>Outside IR35: limited company</t>
  </si>
  <si>
    <t>Inside IR35: umbrella</t>
  </si>
  <si>
    <t>Employer NIC on salary (GBP)</t>
  </si>
  <si>
    <t xml:space="preserve">  Pot after umbrella margin (GBP)</t>
  </si>
  <si>
    <t>Profit before corporation tax (GBP)</t>
  </si>
  <si>
    <t>Gross salary (after on-costs, GBP)</t>
  </si>
  <si>
    <t>Corporation tax (GBP, marginal relief 19/25)</t>
  </si>
  <si>
    <t xml:space="preserve">  Employer NIC (from assignment rate, GBP)</t>
  </si>
  <si>
    <t>Dividends available (GBP)</t>
  </si>
  <si>
    <t xml:space="preserve">  Apprenticeship levy (GBP)</t>
  </si>
  <si>
    <t>Personal allowance after taper (GBP)</t>
  </si>
  <si>
    <t xml:space="preserve">  Personal allowance after taper (GBP)</t>
  </si>
  <si>
    <t>Salary taxable (GBP)</t>
  </si>
  <si>
    <t xml:space="preserve">  Salary taxable (GBP)</t>
  </si>
  <si>
    <t>Income tax on salary (GBP)</t>
  </si>
  <si>
    <t>Income tax PAYE (GBP)</t>
  </si>
  <si>
    <t xml:space="preserve">  Div taxable after PA residue (GBP)</t>
  </si>
  <si>
    <t>Employee NIC (GBP)</t>
  </si>
  <si>
    <t xml:space="preserve">  Basic band headroom (GBP)</t>
  </si>
  <si>
    <t>Net take-home: inside IR35 (GBP)</t>
  </si>
  <si>
    <t xml:space="preserve">  Higher band headroom (GBP)</t>
  </si>
  <si>
    <t xml:space="preserve">  Div basic-band slice (before allowance, GBP)</t>
  </si>
  <si>
    <t xml:space="preserve">  Div higher-band slice (before allowance, GBP)</t>
  </si>
  <si>
    <t xml:space="preserve">  Div additional-band slice (before allowance, GBP)</t>
  </si>
  <si>
    <t xml:space="preserve">  Allowance applied: basic (GBP)</t>
  </si>
  <si>
    <t xml:space="preserve">  Allowance applied: higher (GBP)</t>
  </si>
  <si>
    <t xml:space="preserve">  Allowance applied: additional (GBP)</t>
  </si>
  <si>
    <t>Dividend tax (GBP)</t>
  </si>
  <si>
    <t>Net take-home: outside IR35 (GBP)</t>
  </si>
  <si>
    <t>Comparison (2026/27)</t>
  </si>
  <si>
    <t>Outside IR35 net take-home (GBP)</t>
  </si>
  <si>
    <t>Inside IR35 net take-home (GBP)</t>
  </si>
  <si>
    <t>Gap: outside minus inside (GBP)</t>
  </si>
  <si>
    <t>Conservation check: gap = outside - inside</t>
  </si>
  <si>
    <t>IR35 STATUS NOTE (IMPORTANT)</t>
  </si>
  <si>
    <t>The outside figure assumes a GENUINELY outside-IR35 engagement. Status is determined by the whole-picture</t>
  </si>
  <si>
    <t>case-law test (control, personal service, MOO), not by this model. CEST is a first screen, not a guarantee.</t>
  </si>
  <si>
    <t>Assumptions and limitations</t>
  </si>
  <si>
    <t>IR35 status (IMPORTANT)</t>
  </si>
  <si>
    <t>The outside IR35 figure assumes a GENUINELY outside-IR35 engagement. Using this model to</t>
  </si>
  <si>
    <t>support a status declaration is not appropriate. IR35 status is determined by the whole-picture</t>
  </si>
  <si>
    <t>case-law test: Ready Mixed Concrete, Atholl House, Kickabout, PGMOL. The relevant indicators</t>
  </si>
  <si>
    <t>are control, personal service and substitution, and mutuality of obligation, assessed on working</t>
  </si>
  <si>
    <t>practices, not contract wording. CEST (HMRC Check Employment Status for Tax) is a first screen.</t>
  </si>
  <si>
    <t>HMRC stands behind an accurate CEST result but it does not bind a tribunal.</t>
  </si>
  <si>
    <t>Under Chapter 10 (public sector, large/medium private sector), the fee-payer operates PAYE</t>
  </si>
  <si>
    <t>on the deemed payment. There is no 5% allowance from April 2017.</t>
  </si>
  <si>
    <t>Umbrella deductions</t>
  </si>
  <si>
    <t>The umbrella margin, employer NIC (15% above GBP5,000) and apprenticeship levy (0.5%) are</t>
  </si>
  <si>
    <t>deducted from the assignment rate before the gross salary is derived. The April 2026 joint-and-</t>
  </si>
  <si>
    <t>several-liability reform means the agency or end client becomes jointly and severally liable for</t>
  </si>
  <si>
    <t>unpaid PAYE/NIC if the umbrella fails to pay. Use a compliant umbrella on the HMRC list.</t>
  </si>
  <si>
    <t>Tax rates: 2026/27</t>
  </si>
  <si>
    <t>Income tax: PA GBP12,570; basic 20% to GBP50,270; higher 40% to GBP125,140; additional 45%.</t>
  </si>
  <si>
    <t>Dividends: GBP500 allowance; 10.75% basic, 35.75% higher, 39.35% additional (FA 2026 s.4).</t>
  </si>
  <si>
    <t>NIC employee: 8% between GBP12,570 and GBP50,270, 2% above.</t>
  </si>
  <si>
    <t>NIC employer: 15% above GBP5,000. No Employment Allowance for a single-director PSC.</t>
  </si>
  <si>
    <t>Corporation tax: 19% up to GBP50,000; 25% above GBP250,000; marginal relief between.</t>
  </si>
  <si>
    <t>This model does not include company running costs or accountancy fees.</t>
  </si>
  <si>
    <t>This is a directional model. Speak to a specialist for your exact position.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</si>
</sst>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######"/>
    <numFmt numFmtId="165" formatCode="£#,##0.00"/>
  </numFmts>
  <fonts count="10" x14ac:knownFonts="1">
    <font>
      <color theme="1"/>
      <family val="2"/>
      <scheme val="minor"/>
      <sz val="11"/>
      <name val="Calibri"/>
    </font>
    <font>
      <b/>
      <color rgb="FFFFFFFF"/>
      <sz val="11"/>
    </font>
    <font>
      <color rgb="FF0A0A0A"/>
    </font>
    <font>
      <b/>
      <color rgb="FF0E7490"/>
      <sz val="14"/>
    </font>
    <font>
      <b/>
      <color rgb="FF0E7490"/>
      <sz val="12"/>
    </font>
    <font>
      <i/>
      <color rgb="FF737373"/>
      <sz val="10"/>
    </font>
    <font>
      <b/>
      <color rgb="FF0E7490"/>
    </font>
    <font>
      <b/>
    </font>
    <font>
      <b/>
      <color rgb="FF0E7490"/>
      <sz val="11"/>
    </font>
    <font>
      <i/>
      <color rgb="FF0E7490"/>
    </font>
  </fonts>
  <fills count="5">
    <fill>
      <patternFill patternType="none"/>
    </fill>
    <fill>
      <patternFill patternType="gray125"/>
    </fill>
    <fill>
      <patternFill patternType="solid">
        <fgColor rgb="FF0E7490"/>
      </patternFill>
    </fill>
    <fill>
      <patternFill patternType="solid">
        <fgColor rgb="FFECFEFF"/>
      </patternFill>
    </fill>
    <fill>
      <patternFill patternType="solid">
        <fgColor rgb="FFF5F5F5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wrapText="1"/>
    </xf>
    <xf numFmtId="0" fontId="1" fillId="2" borderId="0" xfId="0" applyFont="1" applyFill="1" applyAlignment="1">
      <alignment wrapText="1"/>
    </xf>
    <xf numFmtId="0" fontId="2" fillId="0" borderId="0" xfId="0" applyFont="1" applyAlignment="1">
      <alignment wrapText="1"/>
    </xf>
    <xf numFmtId="164" fontId="0" fillId="0" borderId="0" xfId="0" applyNumberFormat="1"/>
    <xf numFmtId="10" fontId="0" fillId="0" borderId="0" xfId="0" applyNumberFormat="1"/>
    <xf numFmtId="0" fontId="3" fillId="0" borderId="0" xfId="0" applyFont="1"/>
    <xf numFmtId="0" fontId="4" fillId="0" borderId="0" xfId="0" applyFont="1"/>
    <xf numFmtId="0" fontId="1" fillId="2" borderId="0" xfId="0" applyFont="1" applyFill="1" applyAlignment="1">
      <alignment vertical="center"/>
    </xf>
    <xf numFmtId="0" fontId="2" fillId="0" borderId="0" xfId="0" applyFont="1"/>
    <xf numFmtId="3" fontId="0" fillId="3" borderId="0" xfId="0" applyNumberFormat="1" applyFill="1" applyProtection="1">
      <protection locked="0"/>
    </xf>
    <xf numFmtId="165" fontId="0" fillId="3" borderId="0" xfId="0" applyNumberFormat="1" applyFill="1" applyProtection="1">
      <protection locked="0"/>
    </xf>
    <xf numFmtId="165" fontId="0" fillId="0" borderId="0" xfId="0" applyNumberFormat="1"/>
    <xf numFmtId="0" fontId="5" fillId="4" borderId="0" xfId="0" applyFont="1" applyFill="1"/>
    <xf numFmtId="165" fontId="0" fillId="4" borderId="0" xfId="0" applyNumberFormat="1" applyFill="1"/>
    <xf numFmtId="0" fontId="6" fillId="0" borderId="0" xfId="0" applyFont="1"/>
    <xf numFmtId="165" fontId="6" fillId="0" borderId="0" xfId="0" applyNumberFormat="1" applyFont="1"/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E7490"/>
  </sheetPr>
  <dimension ref="A1:B20"/>
  <sheetFormatPr defaultRowHeight="15" outlineLevelRow="0" outlineLevelCol="0" x14ac:dyDescent="55"/>
  <cols>
    <col min="1" max="1" width="80" style="1" customWidth="1"/>
    <col min="2" max="2" width="18" customWidth="1"/>
  </cols>
  <sheetData>
    <row r="1" spans="1:2" x14ac:dyDescent="0.25">
      <c r="A1" s="2" t="s">
        <v>0</v>
      </c>
      <c r="B1" s="2"/>
    </row>
    <row r="2" spans="1:2" x14ac:dyDescent="0.25">
      <c r="A2" s="3" t="s">
        <v>1</v>
      </c>
      <c r="B2" s="4">
        <v>12570</v>
      </c>
    </row>
    <row r="3" spans="1:2" x14ac:dyDescent="0.25">
      <c r="A3" s="3" t="s">
        <v>2</v>
      </c>
      <c r="B3" s="4">
        <v>37700</v>
      </c>
    </row>
    <row r="4" spans="1:2" x14ac:dyDescent="0.25">
      <c r="A4" s="3" t="s">
        <v>3</v>
      </c>
      <c r="B4" s="4">
        <v>112570</v>
      </c>
    </row>
    <row r="5" spans="1:2" x14ac:dyDescent="0.25">
      <c r="A5" s="3" t="s">
        <v>4</v>
      </c>
      <c r="B5" s="4">
        <v>500</v>
      </c>
    </row>
    <row r="6" spans="1:2" x14ac:dyDescent="0.25">
      <c r="A6" s="3" t="s">
        <v>5</v>
      </c>
      <c r="B6" s="5">
        <v>0.1075</v>
      </c>
    </row>
    <row r="7" spans="1:2" x14ac:dyDescent="0.25">
      <c r="A7" s="3" t="s">
        <v>6</v>
      </c>
      <c r="B7" s="5">
        <v>0.3575</v>
      </c>
    </row>
    <row r="8" spans="1:2" x14ac:dyDescent="0.25">
      <c r="A8" s="3" t="s">
        <v>7</v>
      </c>
      <c r="B8" s="5">
        <v>0.3935</v>
      </c>
    </row>
    <row r="9" spans="1:2" x14ac:dyDescent="0.25">
      <c r="A9" s="3" t="s">
        <v>8</v>
      </c>
      <c r="B9" s="4">
        <v>12570</v>
      </c>
    </row>
    <row r="10" spans="1:2" x14ac:dyDescent="0.25">
      <c r="A10" s="3" t="s">
        <v>9</v>
      </c>
      <c r="B10" s="4">
        <v>50270</v>
      </c>
    </row>
    <row r="11" spans="1:2" x14ac:dyDescent="0.25">
      <c r="A11" s="3" t="s">
        <v>10</v>
      </c>
      <c r="B11" s="5">
        <v>0.08</v>
      </c>
    </row>
    <row r="12" spans="1:2" x14ac:dyDescent="0.25">
      <c r="A12" s="3" t="s">
        <v>11</v>
      </c>
      <c r="B12" s="5">
        <v>0.02</v>
      </c>
    </row>
    <row r="13" spans="1:2" x14ac:dyDescent="0.25">
      <c r="A13" s="3" t="s">
        <v>12</v>
      </c>
      <c r="B13" s="4">
        <v>5000</v>
      </c>
    </row>
    <row r="14" spans="1:2" x14ac:dyDescent="0.25">
      <c r="A14" s="3" t="s">
        <v>13</v>
      </c>
      <c r="B14" s="5">
        <v>0.15</v>
      </c>
    </row>
    <row r="15" spans="1:2" x14ac:dyDescent="0.25">
      <c r="A15" s="3" t="s">
        <v>14</v>
      </c>
      <c r="B15" s="5">
        <v>0.005</v>
      </c>
    </row>
    <row r="16" spans="1:2" x14ac:dyDescent="0.25">
      <c r="A16" s="3" t="s">
        <v>15</v>
      </c>
      <c r="B16" s="5">
        <v>0.19</v>
      </c>
    </row>
    <row r="17" spans="1:2" x14ac:dyDescent="0.25">
      <c r="A17" s="3" t="s">
        <v>16</v>
      </c>
      <c r="B17" s="5">
        <v>0.25</v>
      </c>
    </row>
    <row r="18" spans="1:2" x14ac:dyDescent="0.25">
      <c r="A18" s="3" t="s">
        <v>17</v>
      </c>
      <c r="B18" s="4">
        <v>50000</v>
      </c>
    </row>
    <row r="19" spans="1:2" x14ac:dyDescent="0.25">
      <c r="A19" s="3" t="s">
        <v>18</v>
      </c>
      <c r="B19" s="4">
        <v>250000</v>
      </c>
    </row>
    <row r="20" spans="1:2" x14ac:dyDescent="0.25">
      <c r="A20" s="3" t="s">
        <v>19</v>
      </c>
      <c r="B20" s="4">
        <v>0.015</v>
      </c>
    </row>
  </sheetData>
  <sheetProtection sheet="1"/>
  <mergeCells count="1">
    <mergeCell ref="A1:B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E7490"/>
  </sheetPr>
  <dimension ref="A1:A21"/>
  <sheetFormatPr defaultRowHeight="15" outlineLevelRow="0" outlineLevelCol="0" x14ac:dyDescent="55"/>
  <cols>
    <col min="1" max="1" width="90" customWidth="1"/>
  </cols>
  <sheetData>
    <row r="1" spans="1:1" x14ac:dyDescent="0.25">
      <c r="A1" s="6" t="s">
        <v>20</v>
      </c>
    </row>
    <row r="2" spans="1:1" x14ac:dyDescent="0.25">
      <c r="A2" t="s">
        <v>21</v>
      </c>
    </row>
    <row r="3" spans="1:1" x14ac:dyDescent="0.25">
      <c r="A3" t="s">
        <v>22</v>
      </c>
    </row>
    <row r="4" spans="1:1" x14ac:dyDescent="0.25">
      <c r="A4" t="s">
        <v>23</v>
      </c>
    </row>
    <row r="5" spans="1:1" x14ac:dyDescent="0.25">
      <c r="A5" t="s">
        <v>24</v>
      </c>
    </row>
    <row r="6" spans="1:1" x14ac:dyDescent="0.25">
      <c r="A6" t="s">
        <v>25</v>
      </c>
    </row>
    <row r="7" spans="1:1" x14ac:dyDescent="0.25">
      <c r="A7" t="s">
        <v>22</v>
      </c>
    </row>
    <row r="8" spans="1:1" x14ac:dyDescent="0.25">
      <c r="A8" s="7" t="s">
        <v>26</v>
      </c>
    </row>
    <row r="9" spans="1:1" x14ac:dyDescent="0.25">
      <c r="A9" t="s">
        <v>27</v>
      </c>
    </row>
    <row r="10" spans="1:1" x14ac:dyDescent="0.25">
      <c r="A10" t="s">
        <v>28</v>
      </c>
    </row>
    <row r="11" spans="1:1" x14ac:dyDescent="0.25">
      <c r="A11" t="s">
        <v>29</v>
      </c>
    </row>
    <row r="12" spans="1:1" x14ac:dyDescent="0.25">
      <c r="A12" t="s">
        <v>30</v>
      </c>
    </row>
    <row r="13" spans="1:1" x14ac:dyDescent="0.25">
      <c r="A13" t="s">
        <v>31</v>
      </c>
    </row>
    <row r="14" spans="1:1" x14ac:dyDescent="0.25">
      <c r="A14" t="s">
        <v>22</v>
      </c>
    </row>
    <row r="15" spans="1:1" x14ac:dyDescent="0.25">
      <c r="A15" s="7" t="s">
        <v>32</v>
      </c>
    </row>
    <row r="16" spans="1:1" x14ac:dyDescent="0.25">
      <c r="A16" t="s">
        <v>33</v>
      </c>
    </row>
    <row r="17" spans="1:1" x14ac:dyDescent="0.25">
      <c r="A17" t="s">
        <v>34</v>
      </c>
    </row>
    <row r="18" spans="1:1" x14ac:dyDescent="0.25">
      <c r="A18" t="s">
        <v>35</v>
      </c>
    </row>
    <row r="19" spans="1:1" x14ac:dyDescent="0.25">
      <c r="A19" t="s">
        <v>22</v>
      </c>
    </row>
    <row r="20" spans="1:1" x14ac:dyDescent="0.25">
      <c r="A20" t="s">
        <v>36</v>
      </c>
    </row>
    <row r="21" spans="1:1" x14ac:dyDescent="0.25">
      <c r="A21" t="s">
        <v>37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E7490"/>
  </sheetPr>
  <dimension ref="A1:E41"/>
  <sheetFormatPr defaultRowHeight="15" outlineLevelRow="0" outlineLevelCol="0" x14ac:dyDescent="55"/>
  <cols>
    <col min="1" max="1" width="44" customWidth="1"/>
    <col min="2" max="2" width="18" customWidth="1"/>
    <col min="3" max="3" width="4" customWidth="1"/>
    <col min="4" max="4" width="44" customWidth="1"/>
    <col min="5" max="5" width="18" customWidth="1"/>
  </cols>
  <sheetData>
    <row r="1" spans="1:5" x14ac:dyDescent="0.25">
      <c r="A1" s="8" t="s">
        <v>38</v>
      </c>
      <c r="B1" s="8"/>
      <c r="C1" s="8"/>
      <c r="D1" s="8"/>
      <c r="E1" s="8"/>
    </row>
    <row r="3" spans="1:2" x14ac:dyDescent="0.25">
      <c r="A3" s="9" t="s">
        <v>39</v>
      </c>
      <c r="B3" s="10">
        <v>500</v>
      </c>
    </row>
    <row r="4" spans="1:2" x14ac:dyDescent="0.25">
      <c r="A4" s="9" t="s">
        <v>40</v>
      </c>
      <c r="B4" s="10">
        <v>240</v>
      </c>
    </row>
    <row r="5" spans="1:2" x14ac:dyDescent="0.25">
      <c r="A5" s="9" t="s">
        <v>41</v>
      </c>
      <c r="B5" s="11">
        <v>12570</v>
      </c>
    </row>
    <row r="6" spans="1:2" x14ac:dyDescent="0.25">
      <c r="A6" s="9" t="s">
        <v>42</v>
      </c>
      <c r="B6" s="11">
        <v>6000</v>
      </c>
    </row>
    <row r="7" spans="1:2" x14ac:dyDescent="0.25">
      <c r="A7" s="9" t="s">
        <v>43</v>
      </c>
      <c r="B7" s="11">
        <v>1200</v>
      </c>
    </row>
    <row r="9" spans="1:2" x14ac:dyDescent="0.25">
      <c r="A9" s="9" t="s">
        <v>44</v>
      </c>
      <c r="B9" s="12">
        <f>In_DayRate*In_Days</f>
      </c>
    </row>
    <row r="11" spans="1:5" x14ac:dyDescent="0.25">
      <c r="A11" s="8" t="s">
        <v>45</v>
      </c>
      <c r="B11" s="8"/>
      <c r="D11" s="8" t="s">
        <v>46</v>
      </c>
      <c r="E11" s="8"/>
    </row>
    <row r="12" spans="1:5" x14ac:dyDescent="0.25">
      <c r="A12" s="9" t="s">
        <v>47</v>
      </c>
      <c r="B12" s="12">
        <f>MAX(In_Salary-ER_ST,0)*ER_RATE</f>
      </c>
      <c r="D12" s="13" t="s">
        <v>48</v>
      </c>
      <c r="E12" s="14">
        <f>MAX(0,In_Turnover-In_UmbrellaMargin)</f>
      </c>
    </row>
    <row r="13" spans="1:5" x14ac:dyDescent="0.25">
      <c r="A13" s="9" t="s">
        <v>49</v>
      </c>
      <c r="B13" s="12">
        <f>MAX(0,In_Turnover-In_Salary-Out_EmployerNI-In_Expenses)</f>
      </c>
      <c r="D13" s="9" t="s">
        <v>50</v>
      </c>
      <c r="E13" s="12">
        <f>(In_Pot+ER_RATE*ER_ST)/(1+ER_RATE+LEVY)</f>
      </c>
    </row>
    <row r="14" spans="1:5" x14ac:dyDescent="0.25">
      <c r="A14" s="9" t="s">
        <v>51</v>
      </c>
      <c r="B14" s="12">
        <f>IF(Out_ProfitBT&lt;=CT_LOWER,Out_ProfitBT*CT_SMALL,IF(Out_ProfitBT&gt;=CT_UPPER,Out_ProfitBT*CT_MAIN,Out_ProfitBT*CT_MAIN-CT_FRAC*(CT_UPPER-Out_ProfitBT)))</f>
      </c>
      <c r="D14" s="13" t="s">
        <v>52</v>
      </c>
      <c r="E14" s="14">
        <f>MAX(In_GrossSalary-ER_ST,0)*ER_RATE</f>
      </c>
    </row>
    <row r="15" spans="1:5" x14ac:dyDescent="0.25">
      <c r="A15" s="9" t="s">
        <v>53</v>
      </c>
      <c r="B15" s="12">
        <f>MAX(0,Out_ProfitBT-Out_CT)</f>
      </c>
      <c r="D15" s="13" t="s">
        <v>54</v>
      </c>
      <c r="E15" s="14">
        <f>In_GrossSalary*LEVY</f>
      </c>
    </row>
    <row r="16" spans="1:5" x14ac:dyDescent="0.25">
      <c r="A16" s="9" t="s">
        <v>55</v>
      </c>
      <c r="B16" s="12">
        <f>IF(In_Salary+Out_Dividends&lt;=100000,PA,MAX(0,PA-(In_Salary+Out_Dividends-100000)/2))</f>
      </c>
      <c r="D16" s="13" t="s">
        <v>56</v>
      </c>
      <c r="E16" s="14">
        <f>IF(In_GrossSalary&lt;=100000,PA,MAX(0,PA-(In_GrossSalary-100000)/2))</f>
      </c>
    </row>
    <row r="17" spans="1:5" x14ac:dyDescent="0.25">
      <c r="A17" s="9" t="s">
        <v>57</v>
      </c>
      <c r="B17" s="12">
        <f>MAX(0,In_Salary-Out_PA)</f>
      </c>
      <c r="D17" s="13" t="s">
        <v>58</v>
      </c>
      <c r="E17" s="14">
        <f>MAX(0,In_GrossSalary-In_PA)</f>
      </c>
    </row>
    <row r="18" spans="1:5" x14ac:dyDescent="0.25">
      <c r="A18" s="9" t="s">
        <v>59</v>
      </c>
      <c r="B18" s="12">
        <f>MIN(Out_SalaryTaxable,BASIC_RATE_LIMIT)*0.2+MIN(MAX(0,Out_SalaryTaxable-BASIC_RATE_LIMIT),HIGHER_RATE_LIMIT-BASIC_RATE_LIMIT)*0.4+MAX(0,Out_SalaryTaxable-HIGHER_RATE_LIMIT)*0.45</f>
      </c>
      <c r="D18" s="9" t="s">
        <v>60</v>
      </c>
      <c r="E18" s="12">
        <f>MIN(In_SalaryTaxable,BASIC_RATE_LIMIT)*0.2+MIN(MAX(0,In_SalaryTaxable-BASIC_RATE_LIMIT),HIGHER_RATE_LIMIT-BASIC_RATE_LIMIT)*0.4+MAX(0,In_SalaryTaxable-HIGHER_RATE_LIMIT)*0.45</f>
      </c>
    </row>
    <row r="19" spans="1:5" x14ac:dyDescent="0.25">
      <c r="A19" s="13" t="s">
        <v>61</v>
      </c>
      <c r="B19" s="14">
        <f>MAX(0,Out_Dividends-MAX(0,Out_PA-In_Salary))</f>
      </c>
      <c r="D19" s="9" t="s">
        <v>62</v>
      </c>
      <c r="E19" s="12">
        <f>MIN(MAX(In_GrossSalary-EE_PT,0),EE_UEL-EE_PT)*EE_MAIN+MAX(In_GrossSalary-EE_UEL,0)*EE_UPPER</f>
      </c>
    </row>
    <row r="20" spans="1:5" x14ac:dyDescent="0.25">
      <c r="A20" s="13" t="s">
        <v>63</v>
      </c>
      <c r="B20" s="14">
        <f>MAX(0,BASIC_RATE_LIMIT-Out_SalaryTaxable)</f>
      </c>
      <c r="D20" s="15" t="s">
        <v>64</v>
      </c>
      <c r="E20" s="16">
        <f>In_GrossSalary-In_IncomeTax-In_EmployeeNI</f>
      </c>
    </row>
    <row r="21" spans="1:2" x14ac:dyDescent="0.25">
      <c r="A21" s="13" t="s">
        <v>65</v>
      </c>
      <c r="B21" s="14">
        <f>MAX(0,HIGHER_RATE_LIMIT-MAX(Out_SalaryTaxable,BASIC_RATE_LIMIT))</f>
      </c>
    </row>
    <row r="22" spans="1:2" x14ac:dyDescent="0.25">
      <c r="A22" s="13" t="s">
        <v>66</v>
      </c>
      <c r="B22" s="14">
        <f>MIN(Out_DivTaxable,Out_BasicRoom)</f>
      </c>
    </row>
    <row r="23" spans="1:2" x14ac:dyDescent="0.25">
      <c r="A23" s="13" t="s">
        <v>67</v>
      </c>
      <c r="B23" s="14">
        <f>MIN(MAX(0,Out_DivTaxable-Out_BasicRoom),Out_HigherRoom)</f>
      </c>
    </row>
    <row r="24" spans="1:2" x14ac:dyDescent="0.25">
      <c r="A24" s="13" t="s">
        <v>68</v>
      </c>
      <c r="B24" s="14">
        <f>MAX(0,Out_DivTaxable-Out_BasicRoom-Out_HigherRoom)</f>
      </c>
    </row>
    <row r="25" spans="1:2" x14ac:dyDescent="0.25">
      <c r="A25" s="13" t="s">
        <v>69</v>
      </c>
      <c r="B25" s="14">
        <f>MIN(DIV_ALLOWANCE,Out_DivBasic)</f>
      </c>
    </row>
    <row r="26" spans="1:2" x14ac:dyDescent="0.25">
      <c r="A26" s="13" t="s">
        <v>70</v>
      </c>
      <c r="B26" s="14">
        <f>MIN(MAX(0,DIV_ALLOWANCE-Out_AllowB),Out_DivHigher)</f>
      </c>
    </row>
    <row r="27" spans="1:2" x14ac:dyDescent="0.25">
      <c r="A27" s="13" t="s">
        <v>71</v>
      </c>
      <c r="B27" s="14">
        <f>MIN(MAX(0,DIV_ALLOWANCE-Out_AllowB-Out_AllowH),Out_DivAdd)</f>
      </c>
    </row>
    <row r="28" spans="1:2" x14ac:dyDescent="0.25">
      <c r="A28" s="9" t="s">
        <v>72</v>
      </c>
      <c r="B28" s="12">
        <f>(Out_DivBasic-Out_AllowB)*DIV_BASIC+(Out_DivHigher-Out_AllowH)*DIV_HIGHER+(Out_DivAdd-Out_AllowA)*DIV_ADDITIONAL</f>
      </c>
    </row>
    <row r="29" spans="1:2" x14ac:dyDescent="0.25">
      <c r="A29" s="9" t="s">
        <v>62</v>
      </c>
      <c r="B29" s="12">
        <f>MIN(MAX(In_Salary-EE_PT,0),EE_UEL-EE_PT)*EE_MAIN+MAX(In_Salary-EE_UEL,0)*EE_UPPER</f>
      </c>
    </row>
    <row r="30" spans="1:2" x14ac:dyDescent="0.25">
      <c r="A30" s="15" t="s">
        <v>73</v>
      </c>
      <c r="B30" s="16">
        <f>In_Salary+Out_Dividends-Out_DivTax-Out_IncomeTax-Out_EmployeeNI</f>
      </c>
    </row>
    <row r="32" spans="1:5" x14ac:dyDescent="0.25">
      <c r="A32" s="8" t="s">
        <v>74</v>
      </c>
      <c r="B32" s="8"/>
      <c r="C32" s="8"/>
      <c r="D32" s="8"/>
      <c r="E32" s="8"/>
    </row>
    <row r="33" spans="1:2" x14ac:dyDescent="0.25">
      <c r="A33" s="9" t="s">
        <v>75</v>
      </c>
      <c r="B33" s="12">
        <f>Out_NetTakeHome</f>
      </c>
    </row>
    <row r="34" spans="1:2" x14ac:dyDescent="0.25">
      <c r="A34" s="9" t="s">
        <v>76</v>
      </c>
      <c r="B34" s="12">
        <f>In_NetTakeHome</f>
      </c>
    </row>
    <row r="35" spans="1:2" x14ac:dyDescent="0.25">
      <c r="A35" s="17" t="s">
        <v>77</v>
      </c>
      <c r="B35" s="16">
        <f>Out_NetTakeHome-In_NetTakeHome</f>
      </c>
    </row>
    <row r="37" spans="1:2" x14ac:dyDescent="0.25">
      <c r="A37" s="9" t="s">
        <v>78</v>
      </c>
      <c r="B37">
        <f>IF(ABS(Out_Gap-(Out_NetTakeHome-In_NetTakeHome))&lt;0.01,"OK","ERROR")</f>
      </c>
    </row>
    <row r="39" spans="1:1" x14ac:dyDescent="0.25">
      <c r="A39" s="18" t="s">
        <v>79</v>
      </c>
    </row>
    <row r="40" spans="1:1" x14ac:dyDescent="0.25">
      <c r="A40" s="19" t="s">
        <v>80</v>
      </c>
    </row>
    <row r="41" spans="1:1" x14ac:dyDescent="0.25">
      <c r="A41" s="19" t="s">
        <v>81</v>
      </c>
    </row>
  </sheetData>
  <mergeCells count="4">
    <mergeCell ref="A1:E1"/>
    <mergeCell ref="A11:B11"/>
    <mergeCell ref="D11:E11"/>
    <mergeCell ref="A32:E32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9"/>
  <sheetFormatPr defaultRowHeight="15" outlineLevelRow="0" outlineLevelCol="0" x14ac:dyDescent="55"/>
  <cols>
    <col min="1" max="1" width="100" customWidth="1"/>
  </cols>
  <sheetData>
    <row r="1" spans="1:1" x14ac:dyDescent="0.25">
      <c r="A1" s="6" t="s">
        <v>82</v>
      </c>
    </row>
    <row r="2" spans="1:1" x14ac:dyDescent="0.25">
      <c r="A2" t="s">
        <v>22</v>
      </c>
    </row>
    <row r="3" spans="1:1" x14ac:dyDescent="0.25">
      <c r="A3" s="15" t="s">
        <v>83</v>
      </c>
    </row>
    <row r="4" spans="1:1" x14ac:dyDescent="0.25">
      <c r="A4" t="s">
        <v>84</v>
      </c>
    </row>
    <row r="5" spans="1:1" x14ac:dyDescent="0.25">
      <c r="A5" t="s">
        <v>85</v>
      </c>
    </row>
    <row r="6" spans="1:1" x14ac:dyDescent="0.25">
      <c r="A6" t="s">
        <v>86</v>
      </c>
    </row>
    <row r="7" spans="1:1" x14ac:dyDescent="0.25">
      <c r="A7" t="s">
        <v>87</v>
      </c>
    </row>
    <row r="8" spans="1:1" x14ac:dyDescent="0.25">
      <c r="A8" t="s">
        <v>88</v>
      </c>
    </row>
    <row r="9" spans="1:1" x14ac:dyDescent="0.25">
      <c r="A9" t="s">
        <v>89</v>
      </c>
    </row>
    <row r="10" spans="1:1" x14ac:dyDescent="0.25">
      <c r="A10" t="s">
        <v>22</v>
      </c>
    </row>
    <row r="11" spans="1:1" x14ac:dyDescent="0.25">
      <c r="A11" t="s">
        <v>90</v>
      </c>
    </row>
    <row r="12" spans="1:1" x14ac:dyDescent="0.25">
      <c r="A12" t="s">
        <v>91</v>
      </c>
    </row>
    <row r="13" spans="1:1" x14ac:dyDescent="0.25">
      <c r="A13" t="s">
        <v>22</v>
      </c>
    </row>
    <row r="14" spans="1:1" x14ac:dyDescent="0.25">
      <c r="A14" s="15" t="s">
        <v>92</v>
      </c>
    </row>
    <row r="15" spans="1:1" x14ac:dyDescent="0.25">
      <c r="A15" t="s">
        <v>93</v>
      </c>
    </row>
    <row r="16" spans="1:1" x14ac:dyDescent="0.25">
      <c r="A16" t="s">
        <v>94</v>
      </c>
    </row>
    <row r="17" spans="1:1" x14ac:dyDescent="0.25">
      <c r="A17" t="s">
        <v>95</v>
      </c>
    </row>
    <row r="18" spans="1:1" x14ac:dyDescent="0.25">
      <c r="A18" t="s">
        <v>96</v>
      </c>
    </row>
    <row r="19" spans="1:1" x14ac:dyDescent="0.25">
      <c r="A19" t="s">
        <v>22</v>
      </c>
    </row>
    <row r="20" spans="1:1" x14ac:dyDescent="0.25">
      <c r="A20" s="15" t="s">
        <v>97</v>
      </c>
    </row>
    <row r="21" spans="1:1" x14ac:dyDescent="0.25">
      <c r="A21" t="s">
        <v>98</v>
      </c>
    </row>
    <row r="22" spans="1:1" x14ac:dyDescent="0.25">
      <c r="A22" t="s">
        <v>99</v>
      </c>
    </row>
    <row r="23" spans="1:1" x14ac:dyDescent="0.25">
      <c r="A23" t="s">
        <v>100</v>
      </c>
    </row>
    <row r="24" spans="1:1" x14ac:dyDescent="0.25">
      <c r="A24" t="s">
        <v>101</v>
      </c>
    </row>
    <row r="25" spans="1:1" x14ac:dyDescent="0.25">
      <c r="A25" t="s">
        <v>102</v>
      </c>
    </row>
    <row r="26" spans="1:1" x14ac:dyDescent="0.25">
      <c r="A26" t="s">
        <v>22</v>
      </c>
    </row>
    <row r="27" spans="1:1" x14ac:dyDescent="0.25">
      <c r="A27" t="s">
        <v>103</v>
      </c>
    </row>
    <row r="28" spans="1:1" x14ac:dyDescent="0.25">
      <c r="A28" t="s">
        <v>22</v>
      </c>
    </row>
    <row r="29" spans="1:1" x14ac:dyDescent="0.25">
      <c r="A29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Rates</vt:lpstr>
      <vt:lpstr>Start here</vt:lpstr>
      <vt:lpstr>Your figures</vt:lpstr>
      <vt:lpstr>Notes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Contractor Tax Accountants</dc:creator>
  <dc:title/>
  <dc:subject/>
  <dc:description/>
  <cp:keywords/>
  <cp:category/>
  <cp:lastModifiedBy>Contractor Tax Accountants</cp:lastModifiedBy>
  <dcterms:created xsi:type="dcterms:W3CDTF">2024-01-01T00:00:00Z</dcterms:created>
  <dcterms:modified xsi:type="dcterms:W3CDTF">2024-01-01T00:00:00Z</dcterms:modified>
</cp:coreProperties>
</file>